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95" windowWidth="19440" windowHeight="7575" activeTab="1"/>
  </bookViews>
  <sheets>
    <sheet name="загородные лагеря" sheetId="1" r:id="rId1"/>
    <sheet name="ЛДП" sheetId="2" r:id="rId2"/>
    <sheet name="палаточный" sheetId="4" r:id="rId3"/>
    <sheet name="экпедиция" sheetId="6" r:id="rId4"/>
  </sheets>
  <definedNames>
    <definedName name="_xlnm.Print_Area" localSheetId="0">'загородные лагеря'!$A$2:$Y$28</definedName>
    <definedName name="_xlnm.Print_Area" localSheetId="1">ЛДП!$A$1:$Y$58</definedName>
    <definedName name="_xlnm.Print_Area" localSheetId="2">палаточный!$A$1:$Y$17</definedName>
  </definedNames>
  <calcPr calcId="144525"/>
</workbook>
</file>

<file path=xl/calcChain.xml><?xml version="1.0" encoding="utf-8"?>
<calcChain xmlns="http://schemas.openxmlformats.org/spreadsheetml/2006/main">
  <c r="X31" i="2" l="1"/>
  <c r="V31" i="2"/>
  <c r="T31" i="2"/>
  <c r="R31" i="2"/>
  <c r="Y31" i="2" s="1"/>
  <c r="P31" i="2"/>
  <c r="X53" i="2"/>
  <c r="V53" i="2"/>
  <c r="T53" i="2"/>
  <c r="R53" i="2"/>
  <c r="P53" i="2"/>
  <c r="H58" i="2"/>
  <c r="W58" i="2"/>
  <c r="U58" i="2"/>
  <c r="S58" i="2"/>
  <c r="Q58" i="2"/>
  <c r="O58" i="2"/>
  <c r="X57" i="2"/>
  <c r="V57" i="2"/>
  <c r="T57" i="2"/>
  <c r="R57" i="2"/>
  <c r="P57" i="2"/>
  <c r="P33" i="2"/>
  <c r="P34" i="2"/>
  <c r="P35" i="2"/>
  <c r="P36" i="2"/>
  <c r="P32" i="2"/>
  <c r="W28" i="1"/>
  <c r="U28" i="1"/>
  <c r="S28" i="1"/>
  <c r="Q28" i="1"/>
  <c r="O28" i="1"/>
  <c r="H28" i="1"/>
  <c r="X27" i="1"/>
  <c r="V27" i="1"/>
  <c r="T27" i="1"/>
  <c r="R27" i="1"/>
  <c r="P27" i="1"/>
  <c r="X23" i="4"/>
  <c r="V23" i="4"/>
  <c r="T23" i="4"/>
  <c r="T24" i="4" s="1"/>
  <c r="R23" i="4"/>
  <c r="T16" i="4"/>
  <c r="P16" i="4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4" i="2"/>
  <c r="P55" i="2"/>
  <c r="V58" i="2" l="1"/>
  <c r="Y27" i="1"/>
  <c r="Y57" i="2"/>
  <c r="Y53" i="2"/>
  <c r="P15" i="2"/>
  <c r="R15" i="2"/>
  <c r="R58" i="2" s="1"/>
  <c r="T15" i="2"/>
  <c r="V15" i="2"/>
  <c r="X15" i="2"/>
  <c r="X58" i="2" s="1"/>
  <c r="R16" i="2"/>
  <c r="T16" i="2"/>
  <c r="V16" i="2"/>
  <c r="X16" i="2"/>
  <c r="R17" i="2"/>
  <c r="T17" i="2"/>
  <c r="V17" i="2"/>
  <c r="X17" i="2"/>
  <c r="R18" i="2"/>
  <c r="T18" i="2"/>
  <c r="V18" i="2"/>
  <c r="X18" i="2"/>
  <c r="R19" i="2"/>
  <c r="T19" i="2"/>
  <c r="V19" i="2"/>
  <c r="X19" i="2"/>
  <c r="R20" i="2"/>
  <c r="T20" i="2"/>
  <c r="V20" i="2"/>
  <c r="X20" i="2"/>
  <c r="R21" i="2"/>
  <c r="T21" i="2"/>
  <c r="V21" i="2"/>
  <c r="X21" i="2"/>
  <c r="R22" i="2"/>
  <c r="T22" i="2"/>
  <c r="V22" i="2"/>
  <c r="X22" i="2"/>
  <c r="R23" i="2"/>
  <c r="T23" i="2"/>
  <c r="V23" i="2"/>
  <c r="X23" i="2"/>
  <c r="R24" i="2"/>
  <c r="T24" i="2"/>
  <c r="V24" i="2"/>
  <c r="X24" i="2"/>
  <c r="R25" i="2"/>
  <c r="T25" i="2"/>
  <c r="V25" i="2"/>
  <c r="X25" i="2"/>
  <c r="R26" i="2"/>
  <c r="T26" i="2"/>
  <c r="V26" i="2"/>
  <c r="X26" i="2"/>
  <c r="R27" i="2"/>
  <c r="T27" i="2"/>
  <c r="V27" i="2"/>
  <c r="X27" i="2"/>
  <c r="R28" i="2"/>
  <c r="T28" i="2"/>
  <c r="V28" i="2"/>
  <c r="X28" i="2"/>
  <c r="R29" i="2"/>
  <c r="T29" i="2"/>
  <c r="V29" i="2"/>
  <c r="X29" i="2"/>
  <c r="R30" i="2"/>
  <c r="T30" i="2"/>
  <c r="V30" i="2"/>
  <c r="X30" i="2"/>
  <c r="R32" i="2"/>
  <c r="T32" i="2"/>
  <c r="V32" i="2"/>
  <c r="X32" i="2"/>
  <c r="R33" i="2"/>
  <c r="T33" i="2"/>
  <c r="V33" i="2"/>
  <c r="X33" i="2"/>
  <c r="R34" i="2"/>
  <c r="T34" i="2"/>
  <c r="V34" i="2"/>
  <c r="X34" i="2"/>
  <c r="R35" i="2"/>
  <c r="T35" i="2"/>
  <c r="V35" i="2"/>
  <c r="X35" i="2"/>
  <c r="R36" i="2"/>
  <c r="T36" i="2"/>
  <c r="V36" i="2"/>
  <c r="X36" i="2"/>
  <c r="R37" i="2"/>
  <c r="T37" i="2"/>
  <c r="V37" i="2"/>
  <c r="X37" i="2"/>
  <c r="R38" i="2"/>
  <c r="T38" i="2"/>
  <c r="V38" i="2"/>
  <c r="X38" i="2"/>
  <c r="R39" i="2"/>
  <c r="T39" i="2"/>
  <c r="V39" i="2"/>
  <c r="X39" i="2"/>
  <c r="R40" i="2"/>
  <c r="T40" i="2"/>
  <c r="V40" i="2"/>
  <c r="X40" i="2"/>
  <c r="R41" i="2"/>
  <c r="T41" i="2"/>
  <c r="V41" i="2"/>
  <c r="X41" i="2"/>
  <c r="R42" i="2"/>
  <c r="T42" i="2"/>
  <c r="V42" i="2"/>
  <c r="X42" i="2"/>
  <c r="R43" i="2"/>
  <c r="T43" i="2"/>
  <c r="V43" i="2"/>
  <c r="X43" i="2"/>
  <c r="R44" i="2"/>
  <c r="T44" i="2"/>
  <c r="V44" i="2"/>
  <c r="X44" i="2"/>
  <c r="R45" i="2"/>
  <c r="T45" i="2"/>
  <c r="V45" i="2"/>
  <c r="X45" i="2"/>
  <c r="R46" i="2"/>
  <c r="T46" i="2"/>
  <c r="V46" i="2"/>
  <c r="X46" i="2"/>
  <c r="R47" i="2"/>
  <c r="T47" i="2"/>
  <c r="V47" i="2"/>
  <c r="X47" i="2"/>
  <c r="R48" i="2"/>
  <c r="T48" i="2"/>
  <c r="V48" i="2"/>
  <c r="X48" i="2"/>
  <c r="R49" i="2"/>
  <c r="T49" i="2"/>
  <c r="V49" i="2"/>
  <c r="X49" i="2"/>
  <c r="R50" i="2"/>
  <c r="T50" i="2"/>
  <c r="V50" i="2"/>
  <c r="X50" i="2"/>
  <c r="R51" i="2"/>
  <c r="T51" i="2"/>
  <c r="V51" i="2"/>
  <c r="X51" i="2"/>
  <c r="Y51" i="2" s="1"/>
  <c r="R52" i="2"/>
  <c r="T52" i="2"/>
  <c r="V52" i="2"/>
  <c r="X52" i="2"/>
  <c r="R54" i="2"/>
  <c r="T54" i="2"/>
  <c r="V54" i="2"/>
  <c r="X54" i="2"/>
  <c r="R55" i="2"/>
  <c r="T55" i="2"/>
  <c r="V55" i="2"/>
  <c r="X55" i="2"/>
  <c r="R56" i="2"/>
  <c r="T56" i="2"/>
  <c r="V56" i="2"/>
  <c r="X56" i="2"/>
  <c r="Y48" i="2" l="1"/>
  <c r="Y41" i="2"/>
  <c r="Y37" i="2"/>
  <c r="Y33" i="2"/>
  <c r="Y28" i="2"/>
  <c r="Y24" i="2"/>
  <c r="Y20" i="2"/>
  <c r="T58" i="2"/>
  <c r="Y46" i="2"/>
  <c r="Y44" i="2"/>
  <c r="Y50" i="2"/>
  <c r="Y45" i="2"/>
  <c r="Y40" i="2"/>
  <c r="Y36" i="2"/>
  <c r="Y32" i="2"/>
  <c r="Y27" i="2"/>
  <c r="Y23" i="2"/>
  <c r="Y19" i="2"/>
  <c r="Y49" i="2"/>
  <c r="Y43" i="2"/>
  <c r="Y39" i="2"/>
  <c r="Y35" i="2"/>
  <c r="Y30" i="2"/>
  <c r="Y26" i="2"/>
  <c r="Y22" i="2"/>
  <c r="Y18" i="2"/>
  <c r="Y52" i="2"/>
  <c r="Y47" i="2"/>
  <c r="Y42" i="2"/>
  <c r="Y38" i="2"/>
  <c r="Y34" i="2"/>
  <c r="Y29" i="2"/>
  <c r="Y25" i="2"/>
  <c r="Y21" i="2"/>
  <c r="Y17" i="2"/>
  <c r="Y54" i="2"/>
  <c r="Y16" i="2"/>
  <c r="Y15" i="2"/>
  <c r="Y58" i="2" s="1"/>
  <c r="Y55" i="2"/>
  <c r="Y56" i="2"/>
  <c r="O16" i="6"/>
  <c r="R15" i="4"/>
  <c r="R17" i="1"/>
  <c r="R18" i="1"/>
  <c r="R19" i="1"/>
  <c r="R20" i="1"/>
  <c r="R16" i="1"/>
  <c r="R28" i="1" l="1"/>
  <c r="R17" i="4"/>
  <c r="W17" i="4"/>
  <c r="U17" i="4"/>
  <c r="S17" i="4"/>
  <c r="Q17" i="4"/>
  <c r="O17" i="4"/>
  <c r="Y16" i="4" l="1"/>
  <c r="Y15" i="1" l="1"/>
  <c r="P15" i="1"/>
  <c r="U16" i="6"/>
  <c r="S16" i="6"/>
  <c r="Q16" i="6"/>
  <c r="U13" i="6" l="1"/>
  <c r="S13" i="6"/>
  <c r="Q13" i="6"/>
  <c r="O13" i="6"/>
  <c r="M13" i="6"/>
  <c r="X15" i="4"/>
  <c r="X17" i="4" s="1"/>
  <c r="V15" i="4"/>
  <c r="V17" i="4" s="1"/>
  <c r="T15" i="4"/>
  <c r="X17" i="1"/>
  <c r="X18" i="1"/>
  <c r="X19" i="1"/>
  <c r="X20" i="1"/>
  <c r="X16" i="1"/>
  <c r="V17" i="1"/>
  <c r="V18" i="1"/>
  <c r="V19" i="1"/>
  <c r="V20" i="1"/>
  <c r="V16" i="1"/>
  <c r="V28" i="1" s="1"/>
  <c r="T17" i="1"/>
  <c r="T18" i="1"/>
  <c r="T19" i="1"/>
  <c r="T20" i="1"/>
  <c r="T16" i="1"/>
  <c r="T28" i="1" l="1"/>
  <c r="X28" i="1"/>
  <c r="Y15" i="4"/>
  <c r="Y17" i="4" s="1"/>
  <c r="T17" i="4"/>
  <c r="Y20" i="1" l="1"/>
  <c r="P20" i="1"/>
  <c r="P15" i="4" l="1"/>
  <c r="P17" i="4" s="1"/>
  <c r="P14" i="1"/>
  <c r="Y26" i="1"/>
  <c r="P26" i="1"/>
  <c r="Y25" i="1"/>
  <c r="P25" i="1"/>
  <c r="Y24" i="1"/>
  <c r="P24" i="1"/>
  <c r="Y23" i="1"/>
  <c r="P23" i="1"/>
  <c r="Y22" i="1"/>
  <c r="P22" i="1"/>
  <c r="Y21" i="1"/>
  <c r="P21" i="1"/>
  <c r="P56" i="2" l="1"/>
  <c r="P58" i="2" l="1"/>
  <c r="V13" i="6"/>
  <c r="V14" i="6" s="1"/>
  <c r="M14" i="6"/>
  <c r="N14" i="6"/>
  <c r="Q61" i="2" s="1"/>
  <c r="O14" i="6"/>
  <c r="R61" i="2" s="1"/>
  <c r="P14" i="6"/>
  <c r="S61" i="2" s="1"/>
  <c r="Q14" i="6"/>
  <c r="T61" i="2" s="1"/>
  <c r="R14" i="6"/>
  <c r="U61" i="2" s="1"/>
  <c r="S14" i="6"/>
  <c r="V61" i="2" s="1"/>
  <c r="T14" i="6"/>
  <c r="W61" i="2" s="1"/>
  <c r="U14" i="6"/>
  <c r="X61" i="2" s="1"/>
  <c r="L14" i="6"/>
  <c r="H14" i="6"/>
  <c r="H17" i="4"/>
  <c r="Y16" i="1" l="1"/>
  <c r="Y17" i="1"/>
  <c r="Y18" i="1"/>
  <c r="Y19" i="1"/>
  <c r="Y14" i="1"/>
  <c r="Y28" i="1" s="1"/>
  <c r="Y61" i="2" s="1"/>
  <c r="P16" i="1"/>
  <c r="P17" i="1"/>
  <c r="P18" i="1"/>
  <c r="P19" i="1"/>
  <c r="P28" i="1" l="1"/>
  <c r="P61" i="2" s="1"/>
  <c r="R66" i="2" s="1"/>
  <c r="X45" i="1"/>
  <c r="V45" i="1"/>
  <c r="T45" i="1"/>
  <c r="W45" i="1"/>
  <c r="U45" i="1"/>
  <c r="S45" i="1"/>
  <c r="Q45" i="1"/>
  <c r="R45" i="1"/>
  <c r="P45" i="1" l="1"/>
  <c r="Y45" i="1"/>
  <c r="Y62" i="2" s="1"/>
  <c r="F14" i="6"/>
</calcChain>
</file>

<file path=xl/sharedStrings.xml><?xml version="1.0" encoding="utf-8"?>
<sst xmlns="http://schemas.openxmlformats.org/spreadsheetml/2006/main" count="458" uniqueCount="256">
  <si>
    <t>Форма собственности (частная, государственная, муниципальная)</t>
  </si>
  <si>
    <t>Учредитель + ФИО  руководителя, ответственного лица, контактные данные</t>
  </si>
  <si>
    <t>Сроки проведения смен</t>
  </si>
  <si>
    <t>Полное название в соответствии с уставом, форма собственности</t>
  </si>
  <si>
    <t>Адрес фактический и юридический,  контакты, адрес электронной почты</t>
  </si>
  <si>
    <t>Количество мест в смену, возрастная категория детей</t>
  </si>
  <si>
    <t>стоимость путевки и 1 дня пребывания (в руб.)</t>
  </si>
  <si>
    <t>Краткая информация (направление, профиль)</t>
  </si>
  <si>
    <t>Информация о проверках (рекомендательный, запретительный)</t>
  </si>
  <si>
    <t>Результаты исполнения (выполнено, не выполнено, выполняется)</t>
  </si>
  <si>
    <t>Условия проживания и проведение досуга или ссылка на сайт</t>
  </si>
  <si>
    <t>№</t>
  </si>
  <si>
    <t>Наличие лицензий на медицинскую, образовательную и др.виды</t>
  </si>
  <si>
    <t>Условия проживания и проведение досуга или ссылку на сайт</t>
  </si>
  <si>
    <t>Полное название в соответствии с уставом (положением)</t>
  </si>
  <si>
    <t xml:space="preserve"> Сроки проведения смен</t>
  </si>
  <si>
    <t>Режим работы (круглосуточный или дневной)</t>
  </si>
  <si>
    <t>Стоимость путевки и 1 дня пребывания (в руб.)</t>
  </si>
  <si>
    <t>Итого</t>
  </si>
  <si>
    <t xml:space="preserve">Реестр детских загородных стационарных оздоровительных лагерей </t>
  </si>
  <si>
    <t>Реестр лагерей с дневным пребыванием</t>
  </si>
  <si>
    <t>Приложение №</t>
  </si>
  <si>
    <t>Реестр палаточных лагерей</t>
  </si>
  <si>
    <t xml:space="preserve">муниципальная </t>
  </si>
  <si>
    <t xml:space="preserve">круглосуточный </t>
  </si>
  <si>
    <t>05.06.-26.06</t>
  </si>
  <si>
    <t>01.07.-21.07</t>
  </si>
  <si>
    <t>25.07.-15.08</t>
  </si>
  <si>
    <t xml:space="preserve">Оздоровительно-образовательный </t>
  </si>
  <si>
    <t>муниципальная</t>
  </si>
  <si>
    <t xml:space="preserve">оздоровительно-трудовой </t>
  </si>
  <si>
    <t>оздоровительно-трудовой</t>
  </si>
  <si>
    <t>дневной</t>
  </si>
  <si>
    <t>оздоровительно-экологический</t>
  </si>
  <si>
    <t>МБОУ "Бордонская СОШ", лагерь "Өлгөм"</t>
  </si>
  <si>
    <t>агроэкологическо-полевой, отряд "Березка"</t>
  </si>
  <si>
    <t xml:space="preserve">оздоровительно-трудовой, отряд "Сайын" </t>
  </si>
  <si>
    <t>МБОУ "Сунтарская СОШ №3", лагерь "Чэбдик"</t>
  </si>
  <si>
    <t>МБОУ "Устьинская СОШ", лагерь "Пламя"</t>
  </si>
  <si>
    <t>МБОУ "Куокунинская СОШ", лагерь "Быйан"</t>
  </si>
  <si>
    <t>лагерь труда и отдыха с ночным пребыванием "Кустук"</t>
  </si>
  <si>
    <t>лагерь труда и отдыха с ночным пребыванием "Сарыал"</t>
  </si>
  <si>
    <t>лагерь труда и отдыха с ночным пребыванием "Эрчим"</t>
  </si>
  <si>
    <t>«МиФ» с углубленным изучением математики, информатики, образовательно-оздоровительный</t>
  </si>
  <si>
    <t xml:space="preserve">"Согласовано" </t>
  </si>
  <si>
    <t xml:space="preserve">"Утверждено" </t>
  </si>
  <si>
    <t>Руководитель территориальных отделов</t>
  </si>
  <si>
    <t xml:space="preserve">Председатель межведомственной комиссии </t>
  </si>
  <si>
    <t>Роспотребнадзора по РС(Я)</t>
  </si>
  <si>
    <t>по организации отдыха детей</t>
  </si>
  <si>
    <t>____________________________</t>
  </si>
  <si>
    <t>Федоров А.А.</t>
  </si>
  <si>
    <t>Приложение № 1</t>
  </si>
  <si>
    <t>Приложение №2</t>
  </si>
  <si>
    <t>Администрация МР "Сунтарский улус", Григорьева Марианна Васильевна, 84113526525</t>
  </si>
  <si>
    <t>Администрация МР "Сунтарский улус", Иванов Николай Андреевич, 841126755</t>
  </si>
  <si>
    <t>Администрация МР "Сунтарский улус", Алексеев Егор Иванович, 84113524745</t>
  </si>
  <si>
    <t>Администрация МР "Сунтарский улус", Данилов Денис Анатольевич, 841135-23402</t>
  </si>
  <si>
    <t>Администрация МР "Сунтарский улус", Тимофеев Михаил Федорович</t>
  </si>
  <si>
    <t>Администрация МР "Сунтарский улус", Никитина Лидия Гаврильевна</t>
  </si>
  <si>
    <t>Администрация МР "Сунтарский улус", Семенов Владимир Иванович</t>
  </si>
  <si>
    <t>Администрация МР "Сунтарский улус", Васильева Гамапета Сергеевна</t>
  </si>
  <si>
    <t>Администрация МР "Сунтарский улус", Данилова Валентина Ивановна</t>
  </si>
  <si>
    <t>Администрация МР "Сунтарский улус", Васильев Павел Васильевич</t>
  </si>
  <si>
    <t>Администрация МР "Сунтарский улус", Назаров Алексей Семенович</t>
  </si>
  <si>
    <t>Администрация МР "Сунтарский улус", Матвеев Афанасий Спиридонович</t>
  </si>
  <si>
    <t>Администрация МР "Сунтарский улус", Иванов Василий Русланович</t>
  </si>
  <si>
    <t>Администрация МР "Сунтарский улус", Саввинова Тамара Гаврильевна</t>
  </si>
  <si>
    <t>Администрация МР "Сунтарский улус", Марков Кирилл Гаврилович</t>
  </si>
  <si>
    <t>Администрация МР "Сунтарский улус", Абрамович Валентина Федотовна</t>
  </si>
  <si>
    <t>Администрация МР "Сунтарский улус", Михайлов Гаврил Николаевич</t>
  </si>
  <si>
    <t>Администрация МР "Сунтарский улус", Сосин Олег Константинович</t>
  </si>
  <si>
    <t>Администрация МР "Сунтарский улус", Иванова Маргарита Николаевна</t>
  </si>
  <si>
    <t>Администрация МР "Сунтарский улус", Антонова Ангелина Владимировна</t>
  </si>
  <si>
    <t>Администрация МР "Сунтарский улус", Степанов Алексей Константинович</t>
  </si>
  <si>
    <t>Администрация МР "Сунтарский улус", Васильев Борис Николаевич</t>
  </si>
  <si>
    <t>МБУ ДО Интеллектуальный Центр "Ситис", лагерь "Ситис"</t>
  </si>
  <si>
    <t>МБОУ "Хаданская СОШ им. Г.Т.Семенова", лагерь "Мичээр"</t>
  </si>
  <si>
    <t>МБОУ "Арылахская агротехнологическая СОШ им. Л. Попова", лагерь "Юный фермер"</t>
  </si>
  <si>
    <t>МБОУ "Кемпендяйская СОШ им. В.И.Иванова", лагерь "Дино"</t>
  </si>
  <si>
    <t>МБОУ "Жарханская СОШ им. Б.Г.Игнатьева" , лагерь "Дьаархан"</t>
  </si>
  <si>
    <t>МБОУ "Вилючанский лицей-интернат им. В.Г.Акимова", лагерь "Сайын"</t>
  </si>
  <si>
    <t>МБОУ "Кутанинская СОШ им.А.А.Иванова-Кюндэ", лагерь "Сапфир"</t>
  </si>
  <si>
    <t>МБОУ "Кюндяинская СОШ им. Б.Н.Егорова", лагерь "Ус Кут"</t>
  </si>
  <si>
    <t>спортивно-оздоровительный, (вольная борьба)</t>
  </si>
  <si>
    <t>спортивно-оздоровительный, (легкая атлетика)</t>
  </si>
  <si>
    <t>государствен ная</t>
  </si>
  <si>
    <t>спортивно-оздоровительный, (бокс)</t>
  </si>
  <si>
    <t xml:space="preserve">678271 Сунтарский улус, с.Агдары, ул. Кэскил, 24 84113527136 xadan@yandex.ru    </t>
  </si>
  <si>
    <t xml:space="preserve"> 678274 Сунтарский улус, с. Эльгяй, ул. Староватова, 841135-24378,  ecoch75@mail.ru</t>
  </si>
  <si>
    <t xml:space="preserve">                                                                                     Школа, питание 3-х разовое </t>
  </si>
  <si>
    <t xml:space="preserve">База лицея, спортивная площадка, 3-х разовое питание </t>
  </si>
  <si>
    <t>Школа, спортзал, 3-х разовое питание</t>
  </si>
  <si>
    <t>sitis.umi.ru</t>
  </si>
  <si>
    <t>Школа, спортивная площадка, столовая, спальные помещения</t>
  </si>
  <si>
    <t>с 12 лет, республиканский лагерь "Олонхо дойдутун о5отобун"</t>
  </si>
  <si>
    <t>МБОУ "Тойбохойская СОШ им. Г.Е. Бессонова", лагерь "А5ам алааьа"</t>
  </si>
  <si>
    <t>Урочище «Туойдаах» в 6 км от с. Тойбохой</t>
  </si>
  <si>
    <t>лагерь "Ысыах"</t>
  </si>
  <si>
    <t>Школа, спортивный зал, 3-х разовое питание</t>
  </si>
  <si>
    <t>База школы, 3-х разовое питание</t>
  </si>
  <si>
    <t>с 8 лет, оздоровительно-экологический, отряд "Айылгы"</t>
  </si>
  <si>
    <t>Школа, 3-х разовое питание</t>
  </si>
  <si>
    <t xml:space="preserve">678290, Сунтарский улус, с.Сунтар, ул. Б. Игнатьева 3  84113523397  leha.sdshi@mail.ru </t>
  </si>
  <si>
    <t xml:space="preserve">678290 Сунтарский улус, с. Сунтар, ул. Ленина 34а  84113522762  sunddt@mail.ru  </t>
  </si>
  <si>
    <t xml:space="preserve">678276 Сунтарский улус, с.Шея, ул. Школьная 1  84113529240    sheya_suntar@mail.ru </t>
  </si>
  <si>
    <t xml:space="preserve">678284 Сунтарский улус, с. Хордогой, ул.В.Павлова, 9   marvas.62@mail.ru </t>
  </si>
  <si>
    <t>МБОУ "Сунтарский политехнический лицей-интернат", лагерь "Мир открытий"</t>
  </si>
  <si>
    <t xml:space="preserve">678290 Сунтарский улус, с.Сунтар, ул. Б. Игнатьева 7а 84113522554, suntar_sptli@mail.ru  </t>
  </si>
  <si>
    <t xml:space="preserve">678285 Сунтарский улус, с. Жархан, ул. Центральная 31 84113525787  zharkhanschool@mail.ru </t>
  </si>
  <si>
    <t xml:space="preserve">678283 Сунтарский улус, с. Крестях, ул. Мира 70   84113526194  krestyax@mail.ru </t>
  </si>
  <si>
    <t xml:space="preserve">678273 Сунтарский улус, с.Арылах, ул. Молоткова 7  84113525697  asoch@mail.ru  </t>
  </si>
  <si>
    <t>http://kuoagro.ru/</t>
  </si>
  <si>
    <t xml:space="preserve">678281 Сунтарский улус, с.Куокуну, ул.Октябрьская, 27  kuokunu@mail.ru </t>
  </si>
  <si>
    <t>678275 Сунтарский улус, с.Кюкяй, ул. Самсонова 50 kukey.school71@mail.ru</t>
  </si>
  <si>
    <t xml:space="preserve">678282  Сунтарский улус, с.Тойбохой ул. Октябрьская 40, 841135-25379, toib-sosh@yandex.ru
toibohoi@14.ru
 </t>
  </si>
  <si>
    <t>678280,  Сунтарский улус, с. Сарданга, пер. Октябрьский, 2  84113528319  bordsch_nmr@bk.ru</t>
  </si>
  <si>
    <t xml:space="preserve">678277 Сунтарский улус, с.Тюбяй-Жархан, ул. Зверева 34 84113529532                       t-jar@mail.ru </t>
  </si>
  <si>
    <t xml:space="preserve">678272, Сунтарский улус, с. Кемпендяй, пер. Школьный 5  84113528895  kempschool@mail.ru </t>
  </si>
  <si>
    <t xml:space="preserve">678284 Сунтарский улус, с.Хордогой, ул. Павлова 9      84113526530  viltl@mail.ru </t>
  </si>
  <si>
    <t>678235 Сунтарский улус, с.Кутана, ул. Кюндэ 31       84113524531  kutana_suntar@mail.ru</t>
  </si>
  <si>
    <t xml:space="preserve">678290 Сунтарский улус, с.Сунтар, ул. Партизанская 52 84113522396  sun_snosh1@mail.ru </t>
  </si>
  <si>
    <t xml:space="preserve">678290 Сунтарский улус, с.Сунтар, ул. Октябрьская 59 84113522495     ssosh1@mail.ru </t>
  </si>
  <si>
    <t xml:space="preserve">678290 Сунтарский улус, с.Сунтар, ул. Ленина 79     84113521308       ssc2@mail.ru </t>
  </si>
  <si>
    <t xml:space="preserve">678290 Сунтарский улус, с.Сунтар, ул. Павлова 5       84113521768     ssosh3@mail.ru </t>
  </si>
  <si>
    <t xml:space="preserve">678278 Сунтарский улус, с.Устье, ул. Геодезическая 4 84113528109  ustie.chkola@mail.ru </t>
  </si>
  <si>
    <t>678286 Сунтарский улус, с.Кюндяя, ул. Юбилейная 46 84113527646, kcosh@mail.ru</t>
  </si>
  <si>
    <t>678290 Сунтарский улус, с.Сунтар, ул.Вилюйская, 32/2  sunsport2007@
yandex.ru</t>
  </si>
  <si>
    <t xml:space="preserve">ГБУ ДО "Республиканская специализированная детско-юношеская спортивная школа олимпийского резерва им. Иванова А.И.", лагерь "Эрэл"  </t>
  </si>
  <si>
    <t xml:space="preserve">на базе "Кырбый Уйата" с. Кемпендяй </t>
  </si>
  <si>
    <t>оздоровительно-трудовой, отряд "Мы волонтеры"</t>
  </si>
  <si>
    <t>МБУ ДО "Сунтарский центр детского творчества", лагерь "Дебют"</t>
  </si>
  <si>
    <t xml:space="preserve">МБУ ДО "Сунтарская детская школа искусств", лагерь "Айтал", "Ысыах" </t>
  </si>
  <si>
    <t>03.07.-24.07</t>
  </si>
  <si>
    <t>27.07.-17.08</t>
  </si>
  <si>
    <t>спортивно-оздоровительный, (стрельба из лука)</t>
  </si>
  <si>
    <t>спортивно-оздоровительный, (пулевая стрельба)</t>
  </si>
  <si>
    <t>"____" ____________ 2019 г.</t>
  </si>
  <si>
    <t>МБОУ "Крестяхская  СОШ им. И.Г. Спиридонова", лагерь "Дьулуур"</t>
  </si>
  <si>
    <t>____ ____________ 2019 г.</t>
  </si>
  <si>
    <t>Еремеев Г.М.</t>
  </si>
  <si>
    <t>Еремеев Г.М,</t>
  </si>
  <si>
    <t>Название лагеря</t>
  </si>
  <si>
    <t>База на котором создан лагерь</t>
  </si>
  <si>
    <t>Юридический адрес местонахождения, руководитель, телефон</t>
  </si>
  <si>
    <t>Профиль лагеря, экспедиции</t>
  </si>
  <si>
    <t>Койко-мест</t>
  </si>
  <si>
    <t>сроки сезонов</t>
  </si>
  <si>
    <t>количество детей по сезонам</t>
  </si>
  <si>
    <t xml:space="preserve">передвижной </t>
  </si>
  <si>
    <t>стационарный</t>
  </si>
  <si>
    <t>форма собственности</t>
  </si>
  <si>
    <t>да</t>
  </si>
  <si>
    <t>нет</t>
  </si>
  <si>
    <t>муниципальн</t>
  </si>
  <si>
    <t>24.07.-14.08</t>
  </si>
  <si>
    <t>"Динозавр"</t>
  </si>
  <si>
    <t>МБОУ "Хоринская средняя общеобразовательная школа" с.Хоро</t>
  </si>
  <si>
    <t xml:space="preserve">Герасимова Полина Петровна, 678277 с. Хоро, ул. Сатыс 47, 841135-24830, cushoro@list.ru  </t>
  </si>
  <si>
    <t xml:space="preserve">Эколого-поисковая экспедиция школьников </t>
  </si>
  <si>
    <t>ИТОГО:</t>
  </si>
  <si>
    <t>Общий охват:</t>
  </si>
  <si>
    <r>
      <rPr>
        <b/>
        <sz val="11"/>
        <color theme="1"/>
        <rFont val="Calibri"/>
        <family val="2"/>
        <charset val="204"/>
        <scheme val="minor"/>
      </rPr>
      <t xml:space="preserve">Примечание: </t>
    </r>
    <r>
      <rPr>
        <sz val="11"/>
        <color theme="1"/>
        <rFont val="Calibri"/>
        <family val="2"/>
        <charset val="204"/>
        <scheme val="minor"/>
      </rPr>
      <t>Каждый лагерь заполняется по отдельности с указанием профиля и сезонов</t>
    </r>
  </si>
  <si>
    <t>Иванов Трофим Алексеевич, 841135-21317, 89142815006</t>
  </si>
  <si>
    <t>МБОУ «Тойбохойская СОШ им. Г.Е.Бессонова»</t>
  </si>
  <si>
    <t xml:space="preserve">отряд </t>
  </si>
  <si>
    <t xml:space="preserve">питание </t>
  </si>
  <si>
    <t>заработная плата</t>
  </si>
  <si>
    <t>руководители</t>
  </si>
  <si>
    <t>воспитатель</t>
  </si>
  <si>
    <t>повар</t>
  </si>
  <si>
    <t>медик</t>
  </si>
  <si>
    <t>итого</t>
  </si>
  <si>
    <t>Всего</t>
  </si>
  <si>
    <t xml:space="preserve">                                   Реестр  экспедиций (малозатратной формы отдыха) Сунтарского улуса (района) 2019г. </t>
  </si>
  <si>
    <t>____________________________Еремеев Г.М.</t>
  </si>
  <si>
    <t>спортивно-оздоровительный лагерь "Спасатель"</t>
  </si>
  <si>
    <t>МБОУ "Сунтарская санаторная школа-интернат им. М.И.Герасимова", лагерь "Чэгиэн"</t>
  </si>
  <si>
    <t>Администрация МР "Сунтарский улус", Бекренева Мария Афанасьевна</t>
  </si>
  <si>
    <t xml:space="preserve">678290 Сунтарский улус, с.Сунтар, ул. Ленина 118  84113521080, lesnoyschool@mail.ru  </t>
  </si>
  <si>
    <t xml:space="preserve">МБОУ "Аллагинская СОШ", лагерь "Бульба" </t>
  </si>
  <si>
    <t>МБОУ "Сунтарская гимназия", лагерь "Смайл"</t>
  </si>
  <si>
    <t>Администрация МР "Сунтарский улус", Евсеева Любовь Егоровна</t>
  </si>
  <si>
    <t xml:space="preserve">678290 Сунтарский улус, с.Сунтар, ул. Октябрьская 86 84113523428  suntargym@mail.ru </t>
  </si>
  <si>
    <t>оздоровительно-трудовой, отряд "Смайл"</t>
  </si>
  <si>
    <t>Администрация МР "Сунтарский улус", Игнатьева Софья Васильевна</t>
  </si>
  <si>
    <t>04.06.-14.06 (10дневный)</t>
  </si>
  <si>
    <t>лагерь на базе местности "Маар"</t>
  </si>
  <si>
    <t>военно-патриотический, отряд "Патриот"</t>
  </si>
  <si>
    <t>муниицпальная</t>
  </si>
  <si>
    <t>МБОУ "Кюкяйская СОШ", лагерь "Олонхо дойдутун о5отобун", "Спасатель"</t>
  </si>
  <si>
    <t>МБОУ "Эльгяйская СОШ" "Боотур"</t>
  </si>
  <si>
    <t>спортивно-оздоровительный лагерь  "Боотур","Художественно-творческое "Кустукчаан"</t>
  </si>
  <si>
    <t xml:space="preserve"> с 7 до 14 лет, оздоровительно-трудовой </t>
  </si>
  <si>
    <t>Администрация МР "Сунтарский улус", Игнатьева Анисия Семеновна</t>
  </si>
  <si>
    <t>Администрация МР "Сунтарский улус", Уаров Владимир Владимирович</t>
  </si>
  <si>
    <t xml:space="preserve"> оздоровительно-трудовой </t>
  </si>
  <si>
    <t xml:space="preserve">678279 Сунтарский улус, с. Аллана, ул. Кузнецкая , 47 84113525845 allaga@mail.ru </t>
  </si>
  <si>
    <t>Администрация МР "Сунтарский улус", Иванов Алексей Иннокентьевич</t>
  </si>
  <si>
    <t>оздоровительно-краведческий, отряд "Родничок"</t>
  </si>
  <si>
    <t>Администрация МР "Сунтарский улус", Архипов Владимир Николаевич</t>
  </si>
  <si>
    <t>дневной (малозатратная форма)</t>
  </si>
  <si>
    <t>фольклорный, отряд "Обугэ утума" (малозатратная форма)</t>
  </si>
  <si>
    <t>спортивно-оздоровительный "Эрчим" (малозатратная форма)</t>
  </si>
  <si>
    <t>МБОУ "Сунтарская СОШ №2 им. И.С.Иванова с дошкольными группами", лагерь "Сайын"</t>
  </si>
  <si>
    <t xml:space="preserve">оздоровительно-экологический, отряд "Унугэс" </t>
  </si>
  <si>
    <t xml:space="preserve">МБОУ "Сунтарская начальная общеобразовательная школа им. В.Г. Павлова" "Смена" </t>
  </si>
  <si>
    <t>МБОУ "Сунтарская СОШ №1 им. А.П.Павлова" "Смена"</t>
  </si>
  <si>
    <t>МБОУ "Тюбяй-Жарханская СОШ им. С.А.Зверева", лагерь "Сайдам"</t>
  </si>
  <si>
    <t>оздоровительно-трудовой, отряд "Сайдам"</t>
  </si>
  <si>
    <t>«Технология»  образовательно-оздоровительный</t>
  </si>
  <si>
    <t>"Smile"образовательно-оздоровительный\профильный (английский)</t>
  </si>
  <si>
    <t>"Этнофизика" образовательно-оздоровительный</t>
  </si>
  <si>
    <t xml:space="preserve">«Волонтер" оздоровительно-трудовой </t>
  </si>
  <si>
    <t>МБОУ "Шеинская СОШ-и им. М.Н.Анисимова", лагерь "Эрчим"</t>
  </si>
  <si>
    <t>оздоровительно-трудовой "Дьулуур"</t>
  </si>
  <si>
    <t>оздоровительно-художественный</t>
  </si>
  <si>
    <t>туристко-краеведческий</t>
  </si>
  <si>
    <t>"Лидер"-оздоровительный (лагерь актива)</t>
  </si>
  <si>
    <t>05.06-26.06</t>
  </si>
  <si>
    <t>01.07.-21.07.</t>
  </si>
  <si>
    <t>Администрация МР "Сунтарский улус", Васильев Б.Н.</t>
  </si>
  <si>
    <t>МБОУ "Эльгяйская СОШ им. П.Х.Староватова", лагерь "Патриот"</t>
  </si>
  <si>
    <t>оздоровительно-экологический, отряд "Сайын"</t>
  </si>
  <si>
    <t xml:space="preserve">  СЦДТ scdt.moy.su</t>
  </si>
  <si>
    <t xml:space="preserve">678282, Сунтарский улус, с. Тойбохой,  ул.Октябрьская ,40. toib-sosh@yandex.ru </t>
  </si>
  <si>
    <t>Школа ,3 разовое питание http://tjarxan.ucoz.ru/</t>
  </si>
  <si>
    <t>Школа, 3 разовое питание http://ustsosh.ru/</t>
  </si>
  <si>
    <t>Школа, 3 разовое питание http://sptl.ucoz.net/</t>
  </si>
  <si>
    <t>СДШИ, 3 разовое питание</t>
  </si>
  <si>
    <t xml:space="preserve"> Школа http://krestyakh-soch.ru/</t>
  </si>
  <si>
    <t xml:space="preserve">Школа, спортивная площадка, 3 разовое питание http://elgej.ucoz.ru/ </t>
  </si>
  <si>
    <t>Школа , 3 разовое питание http://lesnaya.ucoz.com/</t>
  </si>
  <si>
    <t xml:space="preserve">Школа, питнаие 3 разовое http://asoch3dn.ucoz.ru/ </t>
  </si>
  <si>
    <t>Школа, 3 -х разовое питание http://bordonschool.ucoz.ru/</t>
  </si>
  <si>
    <t>Школа,  спортивная площадка, 3-х разовое питание</t>
  </si>
  <si>
    <t>Школа , 3 -х разовое питание http://jarkhan.ucoz.ru/</t>
  </si>
  <si>
    <t xml:space="preserve">Школа, спортивная площадка, 3-х разовое питание http://snosh.ucoz.ru/ </t>
  </si>
  <si>
    <t>Школа, 3 -х разовое питание http://ssoshsad2.ucoz.ru/</t>
  </si>
  <si>
    <t>Школа , 3 разовое питание,,http://toibohoi.narod.ru/</t>
  </si>
  <si>
    <t xml:space="preserve">оздоровительно-художественный, отряд "Кун сарданата" </t>
  </si>
  <si>
    <t>оздоровительно-педагогический</t>
  </si>
  <si>
    <t>МКОУ "ССКОШИ" лагерь "Надежда"</t>
  </si>
  <si>
    <t xml:space="preserve">678290 Сунтарский улус, с. Сунтар, ул. Октябрьская 187  84113523392  sskochi@mail.ru   </t>
  </si>
  <si>
    <t>оздоровительно-трудовой, отряд "Здоровейка"</t>
  </si>
  <si>
    <t xml:space="preserve"> оздоровительно-экологический лагерь </t>
  </si>
  <si>
    <t>оздоровительно-экологический, отряд "Вместе весело шагать"</t>
  </si>
  <si>
    <t>МБОУ "Сунтарский политехнический лицей-интернат", лагерь ""</t>
  </si>
  <si>
    <t>МБОУ «Тюбяйская СОШ »</t>
  </si>
  <si>
    <t>Школа, спортивная площадка, 3-разовое питание</t>
  </si>
  <si>
    <t>05.06.-26.06.</t>
  </si>
  <si>
    <t>социально-оздоровительный</t>
  </si>
  <si>
    <t>Администрация МР "Сунтарский улус", Архангельская А.А.</t>
  </si>
  <si>
    <t>оздоровительно-технический</t>
  </si>
  <si>
    <t>школа, 3 разовое питание</t>
  </si>
  <si>
    <t>с. Тюбяй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</si>
</sst>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0.0"/>
    <numFmt numFmtId="166" formatCode="#,##0.0_р_."/>
    <numFmt numFmtId="167" formatCode="#,##0_р_.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7" fillId="0" borderId="0" xfId="0" applyFont="1"/>
    <xf numFmtId="0" fontId="12" fillId="0" borderId="0" xfId="0" applyFont="1"/>
    <xf numFmtId="0" fontId="11" fillId="0" borderId="0" xfId="0" applyFont="1" applyBorder="1" applyAlignment="1">
      <alignment vertical="center" wrapText="1"/>
    </xf>
    <xf numFmtId="0" fontId="13" fillId="0" borderId="0" xfId="0" applyFont="1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13" fillId="0" borderId="0" xfId="0" applyFont="1" applyBorder="1"/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4" fillId="0" borderId="1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1" fillId="3" borderId="0" xfId="0" applyFont="1" applyFill="1" applyBorder="1" applyAlignment="1"/>
    <xf numFmtId="0" fontId="21" fillId="3" borderId="0" xfId="0" applyFont="1" applyFill="1" applyBorder="1" applyAlignment="1">
      <alignment horizontal="left"/>
    </xf>
    <xf numFmtId="0" fontId="18" fillId="3" borderId="0" xfId="0" applyFont="1" applyFill="1"/>
    <xf numFmtId="0" fontId="17" fillId="3" borderId="0" xfId="0" applyFont="1" applyFill="1" applyBorder="1"/>
    <xf numFmtId="0" fontId="17" fillId="3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13" fillId="3" borderId="0" xfId="0" applyFont="1" applyFill="1"/>
    <xf numFmtId="0" fontId="13" fillId="3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/>
    <xf numFmtId="0" fontId="7" fillId="3" borderId="0" xfId="0" applyFont="1" applyFill="1" applyBorder="1"/>
    <xf numFmtId="0" fontId="0" fillId="0" borderId="0" xfId="0" applyFont="1"/>
    <xf numFmtId="0" fontId="14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/>
    </xf>
    <xf numFmtId="164" fontId="32" fillId="0" borderId="0" xfId="0" applyNumberFormat="1" applyFont="1" applyBorder="1"/>
    <xf numFmtId="165" fontId="13" fillId="0" borderId="0" xfId="0" applyNumberFormat="1" applyFont="1"/>
    <xf numFmtId="0" fontId="13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32" fillId="0" borderId="0" xfId="0" applyFont="1"/>
    <xf numFmtId="165" fontId="32" fillId="0" borderId="0" xfId="0" applyNumberFormat="1" applyFont="1"/>
    <xf numFmtId="164" fontId="13" fillId="0" borderId="2" xfId="0" applyNumberFormat="1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64" fontId="13" fillId="5" borderId="1" xfId="0" applyNumberFormat="1" applyFont="1" applyFill="1" applyBorder="1" applyAlignment="1">
      <alignment horizontal="center" vertical="center" wrapText="1"/>
    </xf>
    <xf numFmtId="167" fontId="14" fillId="4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4" fillId="3" borderId="1" xfId="5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 shrinkToFit="1"/>
    </xf>
    <xf numFmtId="0" fontId="28" fillId="0" borderId="3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</cellXfs>
  <cellStyles count="6">
    <cellStyle name="Excel Built-in Normal" xfId="1"/>
    <cellStyle name="Гиперссылка" xfId="5" builtinId="8"/>
    <cellStyle name="Обычный" xfId="0" builtinId="0"/>
    <cellStyle name="Обычный 2" xfId="2"/>
    <cellStyle name="Обычный 3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sosh1.clan.s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Y97"/>
  <sheetViews>
    <sheetView view="pageBreakPreview" topLeftCell="A20" zoomScale="50" zoomScaleNormal="60" zoomScaleSheetLayoutView="50" workbookViewId="0">
      <selection activeCell="G19" sqref="G19:G20"/>
    </sheetView>
  </sheetViews>
  <sheetFormatPr defaultRowHeight="15" x14ac:dyDescent="0.25"/>
  <cols>
    <col min="1" max="1" width="6" style="5" customWidth="1"/>
    <col min="2" max="2" width="26.42578125" customWidth="1"/>
    <col min="3" max="3" width="23.7109375" customWidth="1"/>
    <col min="4" max="4" width="26.7109375" customWidth="1"/>
    <col min="5" max="5" width="23" customWidth="1"/>
    <col min="6" max="6" width="15" customWidth="1"/>
    <col min="7" max="7" width="17.7109375" customWidth="1"/>
    <col min="8" max="8" width="15.85546875" customWidth="1"/>
    <col min="9" max="9" width="18.5703125" customWidth="1"/>
    <col min="10" max="10" width="14.7109375" customWidth="1"/>
    <col min="11" max="11" width="26.7109375" customWidth="1"/>
    <col min="12" max="12" width="19.85546875" hidden="1" customWidth="1"/>
    <col min="13" max="13" width="17.140625" hidden="1" customWidth="1"/>
    <col min="14" max="14" width="21.28515625" hidden="1" customWidth="1"/>
    <col min="15" max="15" width="16.85546875" customWidth="1"/>
    <col min="16" max="16" width="23" customWidth="1"/>
    <col min="17" max="17" width="13.7109375" customWidth="1"/>
    <col min="18" max="18" width="21" customWidth="1"/>
    <col min="19" max="19" width="13.7109375" customWidth="1"/>
    <col min="20" max="20" width="19" customWidth="1"/>
    <col min="21" max="21" width="13.7109375" customWidth="1"/>
    <col min="22" max="22" width="19" customWidth="1"/>
    <col min="23" max="23" width="13.7109375" customWidth="1"/>
    <col min="24" max="24" width="20.5703125" customWidth="1"/>
    <col min="25" max="25" width="22.28515625" customWidth="1"/>
  </cols>
  <sheetData>
    <row r="1" spans="1:25" ht="25.5" customHeight="1" x14ac:dyDescent="0.25"/>
    <row r="2" spans="1:25" ht="34.5" customHeight="1" x14ac:dyDescent="0.3">
      <c r="K2" s="8" t="s">
        <v>52</v>
      </c>
    </row>
    <row r="3" spans="1:25" ht="12" customHeight="1" x14ac:dyDescent="0.3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5" ht="19.5" customHeight="1" x14ac:dyDescent="0.35">
      <c r="B4" s="25" t="s">
        <v>44</v>
      </c>
      <c r="C4" s="25"/>
      <c r="D4" s="25"/>
      <c r="E4" s="25"/>
      <c r="F4" s="28"/>
      <c r="G4" s="18"/>
      <c r="H4" s="18"/>
      <c r="I4" s="18"/>
      <c r="J4" s="18"/>
      <c r="K4" s="25" t="s">
        <v>45</v>
      </c>
      <c r="L4" s="28"/>
      <c r="M4" s="28"/>
      <c r="N4" s="28"/>
    </row>
    <row r="5" spans="1:25" ht="25.5" customHeight="1" x14ac:dyDescent="0.35">
      <c r="B5" s="25" t="s">
        <v>46</v>
      </c>
      <c r="C5" s="25"/>
      <c r="D5" s="25"/>
      <c r="E5" s="25"/>
      <c r="F5" s="28"/>
      <c r="G5" s="18"/>
      <c r="H5" s="18"/>
      <c r="I5" s="18"/>
      <c r="J5" s="18"/>
      <c r="K5" s="25" t="s">
        <v>47</v>
      </c>
      <c r="L5" s="28"/>
      <c r="M5" s="28"/>
      <c r="N5" s="28"/>
    </row>
    <row r="6" spans="1:25" ht="21" customHeight="1" x14ac:dyDescent="0.35">
      <c r="B6" s="25" t="s">
        <v>48</v>
      </c>
      <c r="C6" s="25"/>
      <c r="D6" s="25"/>
      <c r="E6" s="25"/>
      <c r="F6" s="28"/>
      <c r="G6" s="18"/>
      <c r="H6" s="18"/>
      <c r="I6" s="18"/>
      <c r="J6" s="18"/>
      <c r="K6" s="26" t="s">
        <v>49</v>
      </c>
      <c r="L6" s="26"/>
      <c r="M6" s="26"/>
      <c r="N6" s="26"/>
    </row>
    <row r="7" spans="1:25" ht="25.5" customHeight="1" x14ac:dyDescent="0.35">
      <c r="B7" s="25" t="s">
        <v>50</v>
      </c>
      <c r="C7" s="25"/>
      <c r="D7" s="25" t="s">
        <v>51</v>
      </c>
      <c r="E7" s="25"/>
      <c r="F7" s="29"/>
      <c r="G7" s="18"/>
      <c r="H7" s="18"/>
      <c r="I7" s="18"/>
      <c r="J7" s="18"/>
      <c r="K7" s="25" t="s">
        <v>175</v>
      </c>
      <c r="L7" s="29"/>
      <c r="M7" s="27" t="s">
        <v>140</v>
      </c>
      <c r="N7" s="29"/>
    </row>
    <row r="8" spans="1:25" ht="28.5" customHeight="1" x14ac:dyDescent="0.35">
      <c r="B8" s="25" t="s">
        <v>137</v>
      </c>
      <c r="C8" s="25"/>
      <c r="D8" s="25"/>
      <c r="E8" s="25"/>
      <c r="F8" s="29"/>
      <c r="G8" s="18"/>
      <c r="H8" s="18"/>
      <c r="I8" s="18"/>
      <c r="J8" s="18"/>
      <c r="K8" s="25" t="s">
        <v>137</v>
      </c>
      <c r="L8" s="29"/>
      <c r="M8" s="29"/>
      <c r="N8" s="29"/>
    </row>
    <row r="9" spans="1:25" ht="27" customHeight="1" x14ac:dyDescent="0.3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5" ht="31.5" customHeight="1" x14ac:dyDescent="0.3">
      <c r="K10" s="7"/>
    </row>
    <row r="11" spans="1:25" ht="60" customHeight="1" x14ac:dyDescent="0.3">
      <c r="A11" s="144" t="s">
        <v>19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  <c r="O11" s="141" t="s">
        <v>165</v>
      </c>
      <c r="P11" s="141" t="s">
        <v>166</v>
      </c>
      <c r="Q11" s="142" t="s">
        <v>167</v>
      </c>
      <c r="R11" s="142"/>
      <c r="S11" s="142"/>
      <c r="T11" s="142"/>
      <c r="U11" s="142"/>
      <c r="V11" s="142"/>
      <c r="W11" s="142"/>
      <c r="X11" s="142"/>
      <c r="Y11" s="142"/>
    </row>
    <row r="12" spans="1:25" ht="182.25" x14ac:dyDescent="0.25">
      <c r="A12" s="20" t="s">
        <v>11</v>
      </c>
      <c r="B12" s="21" t="s">
        <v>14</v>
      </c>
      <c r="C12" s="22" t="s">
        <v>0</v>
      </c>
      <c r="D12" s="22" t="s">
        <v>1</v>
      </c>
      <c r="E12" s="22" t="s">
        <v>4</v>
      </c>
      <c r="F12" s="22" t="s">
        <v>16</v>
      </c>
      <c r="G12" s="22" t="s">
        <v>15</v>
      </c>
      <c r="H12" s="22" t="s">
        <v>5</v>
      </c>
      <c r="I12" s="22" t="s">
        <v>13</v>
      </c>
      <c r="J12" s="22" t="s">
        <v>6</v>
      </c>
      <c r="K12" s="22" t="s">
        <v>7</v>
      </c>
      <c r="L12" s="22" t="s">
        <v>8</v>
      </c>
      <c r="M12" s="22" t="s">
        <v>9</v>
      </c>
      <c r="N12" s="22" t="s">
        <v>12</v>
      </c>
      <c r="O12" s="141"/>
      <c r="P12" s="141"/>
      <c r="Q12" s="143" t="s">
        <v>168</v>
      </c>
      <c r="R12" s="143"/>
      <c r="S12" s="143" t="s">
        <v>169</v>
      </c>
      <c r="T12" s="143"/>
      <c r="U12" s="143" t="s">
        <v>170</v>
      </c>
      <c r="V12" s="143"/>
      <c r="W12" s="143" t="s">
        <v>171</v>
      </c>
      <c r="X12" s="143"/>
      <c r="Y12" s="42" t="s">
        <v>172</v>
      </c>
    </row>
    <row r="13" spans="1:25" ht="20.25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29">
        <v>17</v>
      </c>
      <c r="R13" s="130"/>
      <c r="S13" s="129">
        <v>18</v>
      </c>
      <c r="T13" s="130"/>
      <c r="U13" s="129">
        <v>19</v>
      </c>
      <c r="V13" s="130"/>
      <c r="W13" s="129">
        <v>20</v>
      </c>
      <c r="X13" s="130"/>
      <c r="Y13" s="16">
        <v>21</v>
      </c>
    </row>
    <row r="14" spans="1:25" ht="94.5" customHeight="1" x14ac:dyDescent="0.25">
      <c r="A14" s="127">
        <v>1</v>
      </c>
      <c r="B14" s="127" t="s">
        <v>76</v>
      </c>
      <c r="C14" s="127" t="s">
        <v>23</v>
      </c>
      <c r="D14" s="127" t="s">
        <v>54</v>
      </c>
      <c r="E14" s="127" t="s">
        <v>106</v>
      </c>
      <c r="F14" s="127" t="s">
        <v>24</v>
      </c>
      <c r="G14" s="122" t="s">
        <v>25</v>
      </c>
      <c r="H14" s="38">
        <v>20</v>
      </c>
      <c r="I14" s="75" t="s">
        <v>93</v>
      </c>
      <c r="J14" s="38">
        <v>354</v>
      </c>
      <c r="K14" s="39" t="s">
        <v>28</v>
      </c>
      <c r="L14" s="23"/>
      <c r="M14" s="38"/>
      <c r="N14" s="23"/>
      <c r="O14" s="46">
        <v>1</v>
      </c>
      <c r="P14" s="81">
        <f>J14*H14*21</f>
        <v>148680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51">
        <f>R14+T14+V14+X14</f>
        <v>0</v>
      </c>
    </row>
    <row r="15" spans="1:25" ht="94.5" customHeight="1" x14ac:dyDescent="0.25">
      <c r="A15" s="128"/>
      <c r="B15" s="128"/>
      <c r="C15" s="128"/>
      <c r="D15" s="128"/>
      <c r="E15" s="128"/>
      <c r="F15" s="128"/>
      <c r="G15" s="111" t="s">
        <v>26</v>
      </c>
      <c r="H15" s="90">
        <v>20</v>
      </c>
      <c r="I15" s="88" t="s">
        <v>93</v>
      </c>
      <c r="J15" s="90">
        <v>354</v>
      </c>
      <c r="K15" s="39" t="s">
        <v>28</v>
      </c>
      <c r="L15" s="89"/>
      <c r="M15" s="90"/>
      <c r="N15" s="89"/>
      <c r="O15" s="46">
        <v>1</v>
      </c>
      <c r="P15" s="81">
        <f>J15*H15*21</f>
        <v>148680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51">
        <f>R15+T15+V15+X15</f>
        <v>0</v>
      </c>
    </row>
    <row r="16" spans="1:25" ht="93" customHeight="1" x14ac:dyDescent="0.25">
      <c r="A16" s="134">
        <v>2</v>
      </c>
      <c r="B16" s="136" t="s">
        <v>39</v>
      </c>
      <c r="C16" s="136" t="s">
        <v>23</v>
      </c>
      <c r="D16" s="136" t="s">
        <v>55</v>
      </c>
      <c r="E16" s="136" t="s">
        <v>113</v>
      </c>
      <c r="F16" s="136" t="s">
        <v>24</v>
      </c>
      <c r="G16" s="38" t="s">
        <v>25</v>
      </c>
      <c r="H16" s="23">
        <v>25</v>
      </c>
      <c r="I16" s="138" t="s">
        <v>112</v>
      </c>
      <c r="J16" s="23">
        <v>354</v>
      </c>
      <c r="K16" s="40" t="s">
        <v>40</v>
      </c>
      <c r="L16" s="23"/>
      <c r="M16" s="23"/>
      <c r="N16" s="23"/>
      <c r="O16" s="46">
        <v>1</v>
      </c>
      <c r="P16" s="81">
        <f t="shared" ref="P16:P26" si="0">J16*H16*21</f>
        <v>185850</v>
      </c>
      <c r="Q16" s="46">
        <v>1</v>
      </c>
      <c r="R16" s="46">
        <f>Q16*48387</f>
        <v>48387</v>
      </c>
      <c r="S16" s="46">
        <v>3</v>
      </c>
      <c r="T16" s="46">
        <f>S16*42896.3</f>
        <v>128688.90000000001</v>
      </c>
      <c r="U16" s="46">
        <v>1</v>
      </c>
      <c r="V16" s="46">
        <f>U16*29169.5</f>
        <v>29169.5</v>
      </c>
      <c r="W16" s="46">
        <v>1</v>
      </c>
      <c r="X16" s="46">
        <f>W16*24021.9</f>
        <v>24021.9</v>
      </c>
      <c r="Y16" s="51">
        <f t="shared" ref="Y16:Y26" si="1">R16+T16+V16+X16</f>
        <v>230267.30000000002</v>
      </c>
    </row>
    <row r="17" spans="1:25" ht="90" customHeight="1" x14ac:dyDescent="0.25">
      <c r="A17" s="135"/>
      <c r="B17" s="137"/>
      <c r="C17" s="137"/>
      <c r="D17" s="137"/>
      <c r="E17" s="137"/>
      <c r="F17" s="137"/>
      <c r="G17" s="23" t="s">
        <v>26</v>
      </c>
      <c r="H17" s="23">
        <v>25</v>
      </c>
      <c r="I17" s="147"/>
      <c r="J17" s="23">
        <v>354</v>
      </c>
      <c r="K17" s="40" t="s">
        <v>41</v>
      </c>
      <c r="L17" s="23"/>
      <c r="M17" s="23"/>
      <c r="N17" s="23"/>
      <c r="O17" s="46">
        <v>1</v>
      </c>
      <c r="P17" s="81">
        <f t="shared" si="0"/>
        <v>185850</v>
      </c>
      <c r="Q17" s="46">
        <v>1</v>
      </c>
      <c r="R17" s="46">
        <f t="shared" ref="R17:R20" si="2">Q17*48387</f>
        <v>48387</v>
      </c>
      <c r="S17" s="46">
        <v>3</v>
      </c>
      <c r="T17" s="46">
        <f t="shared" ref="T17:T20" si="3">S17*42896.3</f>
        <v>128688.90000000001</v>
      </c>
      <c r="U17" s="46">
        <v>1</v>
      </c>
      <c r="V17" s="46">
        <f t="shared" ref="V17:V20" si="4">U17*29169.5</f>
        <v>29169.5</v>
      </c>
      <c r="W17" s="46">
        <v>1</v>
      </c>
      <c r="X17" s="46">
        <f t="shared" ref="X17:X20" si="5">W17*24021.9</f>
        <v>24021.9</v>
      </c>
      <c r="Y17" s="51">
        <f t="shared" si="1"/>
        <v>230267.30000000002</v>
      </c>
    </row>
    <row r="18" spans="1:25" ht="88.5" customHeight="1" x14ac:dyDescent="0.25">
      <c r="A18" s="135"/>
      <c r="B18" s="137"/>
      <c r="C18" s="137"/>
      <c r="D18" s="137"/>
      <c r="E18" s="137"/>
      <c r="F18" s="137"/>
      <c r="G18" s="23" t="s">
        <v>27</v>
      </c>
      <c r="H18" s="23">
        <v>25</v>
      </c>
      <c r="I18" s="147"/>
      <c r="J18" s="23">
        <v>354</v>
      </c>
      <c r="K18" s="40" t="s">
        <v>42</v>
      </c>
      <c r="L18" s="23"/>
      <c r="M18" s="23"/>
      <c r="N18" s="23"/>
      <c r="O18" s="46">
        <v>1</v>
      </c>
      <c r="P18" s="81">
        <f t="shared" si="0"/>
        <v>185850</v>
      </c>
      <c r="Q18" s="46">
        <v>1</v>
      </c>
      <c r="R18" s="46">
        <f t="shared" si="2"/>
        <v>48387</v>
      </c>
      <c r="S18" s="46">
        <v>3</v>
      </c>
      <c r="T18" s="46">
        <f t="shared" si="3"/>
        <v>128688.90000000001</v>
      </c>
      <c r="U18" s="46">
        <v>1</v>
      </c>
      <c r="V18" s="46">
        <f t="shared" si="4"/>
        <v>29169.5</v>
      </c>
      <c r="W18" s="46">
        <v>1</v>
      </c>
      <c r="X18" s="46">
        <f t="shared" si="5"/>
        <v>24021.9</v>
      </c>
      <c r="Y18" s="51">
        <f t="shared" si="1"/>
        <v>230267.30000000002</v>
      </c>
    </row>
    <row r="19" spans="1:25" ht="123" customHeight="1" x14ac:dyDescent="0.25">
      <c r="A19" s="134">
        <v>3</v>
      </c>
      <c r="B19" s="138" t="s">
        <v>190</v>
      </c>
      <c r="C19" s="138" t="s">
        <v>23</v>
      </c>
      <c r="D19" s="138" t="s">
        <v>56</v>
      </c>
      <c r="E19" s="138" t="s">
        <v>114</v>
      </c>
      <c r="F19" s="138" t="s">
        <v>24</v>
      </c>
      <c r="G19" s="122" t="s">
        <v>25</v>
      </c>
      <c r="H19" s="23">
        <v>25</v>
      </c>
      <c r="I19" s="138" t="s">
        <v>94</v>
      </c>
      <c r="J19" s="23">
        <v>354</v>
      </c>
      <c r="K19" s="23" t="s">
        <v>95</v>
      </c>
      <c r="L19" s="23"/>
      <c r="M19" s="23"/>
      <c r="N19" s="23"/>
      <c r="O19" s="46">
        <v>1</v>
      </c>
      <c r="P19" s="81">
        <f t="shared" si="0"/>
        <v>185850</v>
      </c>
      <c r="Q19" s="46">
        <v>1</v>
      </c>
      <c r="R19" s="46">
        <f t="shared" si="2"/>
        <v>48387</v>
      </c>
      <c r="S19" s="46">
        <v>3</v>
      </c>
      <c r="T19" s="46">
        <f t="shared" si="3"/>
        <v>128688.90000000001</v>
      </c>
      <c r="U19" s="46">
        <v>1</v>
      </c>
      <c r="V19" s="46">
        <f t="shared" si="4"/>
        <v>29169.5</v>
      </c>
      <c r="W19" s="46">
        <v>1</v>
      </c>
      <c r="X19" s="46">
        <f t="shared" si="5"/>
        <v>24021.9</v>
      </c>
      <c r="Y19" s="51">
        <f t="shared" si="1"/>
        <v>230267.30000000002</v>
      </c>
    </row>
    <row r="20" spans="1:25" ht="123" customHeight="1" x14ac:dyDescent="0.25">
      <c r="A20" s="140"/>
      <c r="B20" s="139"/>
      <c r="C20" s="139"/>
      <c r="D20" s="139"/>
      <c r="E20" s="139"/>
      <c r="F20" s="139"/>
      <c r="G20" s="111" t="s">
        <v>26</v>
      </c>
      <c r="H20" s="84">
        <v>25</v>
      </c>
      <c r="I20" s="139"/>
      <c r="J20" s="84">
        <v>354</v>
      </c>
      <c r="K20" s="84" t="s">
        <v>176</v>
      </c>
      <c r="L20" s="84"/>
      <c r="M20" s="84"/>
      <c r="N20" s="84"/>
      <c r="O20" s="46">
        <v>1</v>
      </c>
      <c r="P20" s="51">
        <f t="shared" si="0"/>
        <v>185850</v>
      </c>
      <c r="Q20" s="46">
        <v>1</v>
      </c>
      <c r="R20" s="46">
        <f t="shared" si="2"/>
        <v>48387</v>
      </c>
      <c r="S20" s="46">
        <v>3</v>
      </c>
      <c r="T20" s="46">
        <f t="shared" si="3"/>
        <v>128688.90000000001</v>
      </c>
      <c r="U20" s="46">
        <v>1</v>
      </c>
      <c r="V20" s="46">
        <f t="shared" si="4"/>
        <v>29169.5</v>
      </c>
      <c r="W20" s="46">
        <v>1</v>
      </c>
      <c r="X20" s="46">
        <f t="shared" si="5"/>
        <v>24021.9</v>
      </c>
      <c r="Y20" s="51">
        <f t="shared" si="1"/>
        <v>230267.30000000002</v>
      </c>
    </row>
    <row r="21" spans="1:25" ht="147.75" customHeight="1" x14ac:dyDescent="0.25">
      <c r="A21" s="134">
        <v>4</v>
      </c>
      <c r="B21" s="138" t="s">
        <v>128</v>
      </c>
      <c r="C21" s="138" t="s">
        <v>86</v>
      </c>
      <c r="D21" s="127" t="s">
        <v>57</v>
      </c>
      <c r="E21" s="138" t="s">
        <v>127</v>
      </c>
      <c r="F21" s="138" t="s">
        <v>24</v>
      </c>
      <c r="G21" s="138" t="s">
        <v>133</v>
      </c>
      <c r="H21" s="78">
        <v>20</v>
      </c>
      <c r="I21" s="138" t="s">
        <v>129</v>
      </c>
      <c r="J21" s="78">
        <v>354</v>
      </c>
      <c r="K21" s="78" t="s">
        <v>84</v>
      </c>
      <c r="L21" s="78"/>
      <c r="M21" s="78"/>
      <c r="N21" s="78"/>
      <c r="O21" s="46">
        <v>1</v>
      </c>
      <c r="P21" s="81">
        <f t="shared" si="0"/>
        <v>148680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51">
        <f t="shared" si="1"/>
        <v>0</v>
      </c>
    </row>
    <row r="22" spans="1:25" ht="147.75" customHeight="1" x14ac:dyDescent="0.25">
      <c r="A22" s="135"/>
      <c r="B22" s="147"/>
      <c r="C22" s="147"/>
      <c r="D22" s="148"/>
      <c r="E22" s="147"/>
      <c r="F22" s="147"/>
      <c r="G22" s="139"/>
      <c r="H22" s="78">
        <v>20</v>
      </c>
      <c r="I22" s="147"/>
      <c r="J22" s="78">
        <v>354</v>
      </c>
      <c r="K22" s="78" t="s">
        <v>85</v>
      </c>
      <c r="L22" s="78"/>
      <c r="M22" s="78"/>
      <c r="N22" s="78"/>
      <c r="O22" s="46">
        <v>1</v>
      </c>
      <c r="P22" s="81">
        <f t="shared" si="0"/>
        <v>148680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51">
        <f t="shared" si="1"/>
        <v>0</v>
      </c>
    </row>
    <row r="23" spans="1:25" ht="147.75" customHeight="1" x14ac:dyDescent="0.25">
      <c r="A23" s="135"/>
      <c r="B23" s="147"/>
      <c r="C23" s="147"/>
      <c r="D23" s="148"/>
      <c r="E23" s="147"/>
      <c r="F23" s="147"/>
      <c r="G23" s="138" t="s">
        <v>134</v>
      </c>
      <c r="H23" s="78">
        <v>10</v>
      </c>
      <c r="I23" s="147"/>
      <c r="J23" s="78">
        <v>354</v>
      </c>
      <c r="K23" s="78" t="s">
        <v>87</v>
      </c>
      <c r="L23" s="78"/>
      <c r="M23" s="78"/>
      <c r="N23" s="78"/>
      <c r="O23" s="46">
        <v>1</v>
      </c>
      <c r="P23" s="81">
        <f t="shared" si="0"/>
        <v>74340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51">
        <f t="shared" si="1"/>
        <v>0</v>
      </c>
    </row>
    <row r="24" spans="1:25" ht="147.75" customHeight="1" x14ac:dyDescent="0.25">
      <c r="A24" s="135"/>
      <c r="B24" s="147"/>
      <c r="C24" s="147"/>
      <c r="D24" s="148"/>
      <c r="E24" s="147"/>
      <c r="F24" s="147"/>
      <c r="G24" s="147"/>
      <c r="H24" s="78">
        <v>10</v>
      </c>
      <c r="I24" s="147"/>
      <c r="J24" s="78">
        <v>354</v>
      </c>
      <c r="K24" s="78" t="s">
        <v>85</v>
      </c>
      <c r="L24" s="78"/>
      <c r="M24" s="78"/>
      <c r="N24" s="78"/>
      <c r="O24" s="46">
        <v>1</v>
      </c>
      <c r="P24" s="81">
        <f t="shared" si="0"/>
        <v>74340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51">
        <f t="shared" si="1"/>
        <v>0</v>
      </c>
    </row>
    <row r="25" spans="1:25" ht="147.75" customHeight="1" x14ac:dyDescent="0.25">
      <c r="A25" s="135"/>
      <c r="B25" s="147"/>
      <c r="C25" s="147"/>
      <c r="D25" s="148"/>
      <c r="E25" s="147"/>
      <c r="F25" s="147"/>
      <c r="G25" s="147"/>
      <c r="H25" s="41">
        <v>10</v>
      </c>
      <c r="I25" s="147"/>
      <c r="J25" s="41">
        <v>354</v>
      </c>
      <c r="K25" s="78" t="s">
        <v>135</v>
      </c>
      <c r="L25" s="78"/>
      <c r="M25" s="78"/>
      <c r="N25" s="78"/>
      <c r="O25" s="46">
        <v>1</v>
      </c>
      <c r="P25" s="81">
        <f t="shared" si="0"/>
        <v>74340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51">
        <f t="shared" si="1"/>
        <v>0</v>
      </c>
    </row>
    <row r="26" spans="1:25" ht="147.75" customHeight="1" x14ac:dyDescent="0.25">
      <c r="A26" s="135"/>
      <c r="B26" s="147"/>
      <c r="C26" s="147"/>
      <c r="D26" s="148"/>
      <c r="E26" s="147"/>
      <c r="F26" s="147"/>
      <c r="G26" s="147"/>
      <c r="H26" s="76">
        <v>10</v>
      </c>
      <c r="I26" s="147"/>
      <c r="J26" s="77">
        <v>354</v>
      </c>
      <c r="K26" s="76" t="s">
        <v>136</v>
      </c>
      <c r="L26" s="76"/>
      <c r="M26" s="76"/>
      <c r="N26" s="76"/>
      <c r="O26" s="69">
        <v>1</v>
      </c>
      <c r="P26" s="82">
        <f t="shared" si="0"/>
        <v>74340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118">
        <f t="shared" si="1"/>
        <v>0</v>
      </c>
    </row>
    <row r="27" spans="1:25" ht="147.75" customHeight="1" x14ac:dyDescent="0.25">
      <c r="A27" s="119">
        <v>5</v>
      </c>
      <c r="B27" s="109" t="s">
        <v>247</v>
      </c>
      <c r="C27" s="109"/>
      <c r="D27" s="100"/>
      <c r="E27" s="109"/>
      <c r="F27" s="109"/>
      <c r="G27" s="109"/>
      <c r="H27" s="109">
        <v>20</v>
      </c>
      <c r="I27" s="109"/>
      <c r="J27" s="119">
        <v>354</v>
      </c>
      <c r="K27" s="109"/>
      <c r="L27" s="109"/>
      <c r="M27" s="109"/>
      <c r="N27" s="109"/>
      <c r="O27" s="109">
        <v>1</v>
      </c>
      <c r="P27" s="120">
        <f>J27*H27*21</f>
        <v>148680</v>
      </c>
      <c r="Q27" s="109">
        <v>1</v>
      </c>
      <c r="R27" s="109">
        <f t="shared" ref="R27" si="6">Q27*48387</f>
        <v>48387</v>
      </c>
      <c r="S27" s="109">
        <v>3</v>
      </c>
      <c r="T27" s="109">
        <f t="shared" ref="T27" si="7">S27*42896.3</f>
        <v>128688.90000000001</v>
      </c>
      <c r="U27" s="109">
        <v>1</v>
      </c>
      <c r="V27" s="109">
        <f t="shared" ref="V27" si="8">U27*29169.5</f>
        <v>29169.5</v>
      </c>
      <c r="W27" s="109">
        <v>1</v>
      </c>
      <c r="X27" s="109">
        <f t="shared" ref="X27" si="9">W27*24021.9</f>
        <v>24021.9</v>
      </c>
      <c r="Y27" s="120">
        <f t="shared" ref="Y27" si="10">R27+T27+V27+X27</f>
        <v>230267.30000000002</v>
      </c>
    </row>
    <row r="28" spans="1:25" ht="20.25" x14ac:dyDescent="0.3">
      <c r="A28" s="131" t="s">
        <v>173</v>
      </c>
      <c r="B28" s="132"/>
      <c r="C28" s="132"/>
      <c r="D28" s="132"/>
      <c r="E28" s="132"/>
      <c r="F28" s="132"/>
      <c r="G28" s="133"/>
      <c r="H28" s="45">
        <f>SUM(H14:H27)</f>
        <v>265</v>
      </c>
      <c r="I28" s="44"/>
      <c r="J28" s="44"/>
      <c r="K28" s="44"/>
      <c r="L28" s="44"/>
      <c r="M28" s="44"/>
      <c r="N28" s="44"/>
      <c r="O28" s="70">
        <f t="shared" ref="O28:Y28" si="11">SUM(O14:O27)</f>
        <v>14</v>
      </c>
      <c r="P28" s="71">
        <f t="shared" si="11"/>
        <v>1970010</v>
      </c>
      <c r="Q28" s="121">
        <f t="shared" si="11"/>
        <v>6</v>
      </c>
      <c r="R28" s="71">
        <f t="shared" si="11"/>
        <v>290322</v>
      </c>
      <c r="S28" s="121">
        <f t="shared" si="11"/>
        <v>18</v>
      </c>
      <c r="T28" s="71">
        <f t="shared" si="11"/>
        <v>772133.4</v>
      </c>
      <c r="U28" s="121">
        <f t="shared" si="11"/>
        <v>6</v>
      </c>
      <c r="V28" s="71">
        <f t="shared" si="11"/>
        <v>175017</v>
      </c>
      <c r="W28" s="121">
        <f t="shared" si="11"/>
        <v>6</v>
      </c>
      <c r="X28" s="71">
        <f t="shared" si="11"/>
        <v>144131.4</v>
      </c>
      <c r="Y28" s="71">
        <f t="shared" si="11"/>
        <v>1381603.8</v>
      </c>
    </row>
    <row r="29" spans="1:25" x14ac:dyDescent="0.25">
      <c r="A29" s="1"/>
    </row>
    <row r="30" spans="1:25" x14ac:dyDescent="0.25">
      <c r="A30" s="1"/>
    </row>
    <row r="31" spans="1:25" x14ac:dyDescent="0.25">
      <c r="A31" s="1"/>
    </row>
    <row r="32" spans="1:25" x14ac:dyDescent="0.25">
      <c r="A32" s="1"/>
    </row>
    <row r="33" spans="1:25" x14ac:dyDescent="0.25">
      <c r="A33" s="1"/>
    </row>
    <row r="34" spans="1:25" x14ac:dyDescent="0.25">
      <c r="A34" s="1"/>
    </row>
    <row r="35" spans="1:25" x14ac:dyDescent="0.25">
      <c r="A35" s="1"/>
    </row>
    <row r="36" spans="1:25" x14ac:dyDescent="0.25">
      <c r="A36" s="1"/>
    </row>
    <row r="37" spans="1:25" x14ac:dyDescent="0.25">
      <c r="A37" s="1"/>
    </row>
    <row r="38" spans="1:25" x14ac:dyDescent="0.25">
      <c r="A38" s="1"/>
    </row>
    <row r="39" spans="1:25" x14ac:dyDescent="0.25">
      <c r="A39" s="1"/>
    </row>
    <row r="40" spans="1:25" x14ac:dyDescent="0.25">
      <c r="A40" s="1"/>
    </row>
    <row r="41" spans="1:25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25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25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5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5" ht="21" x14ac:dyDescent="0.3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95">
        <f>P28+палаточный!P17+экпедиция!M14</f>
        <v>2150550</v>
      </c>
      <c r="Q45" s="95">
        <f>Q28+палаточный!Q17+экпедиция!N14</f>
        <v>9</v>
      </c>
      <c r="R45" s="95">
        <f>R28+палаточный!R17+экпедиция!O14</f>
        <v>384791.80000000005</v>
      </c>
      <c r="S45" s="95">
        <f>S28+палаточный!S17+экпедиция!P14</f>
        <v>25</v>
      </c>
      <c r="T45" s="95">
        <f>T28+палаточный!T17+экпедиция!Q14</f>
        <v>960060</v>
      </c>
      <c r="U45" s="95">
        <f>U28+палаточный!U17+экпедиция!R14</f>
        <v>9</v>
      </c>
      <c r="V45" s="95">
        <f>V28+палаточный!V17+экпедиция!S14</f>
        <v>231966.90000000002</v>
      </c>
      <c r="W45" s="95">
        <f>W28+палаточный!W17+экпедиция!T14</f>
        <v>9</v>
      </c>
      <c r="X45" s="95">
        <f>X28+палаточный!X17+экпедиция!U14</f>
        <v>191031.3</v>
      </c>
      <c r="Y45" s="95">
        <f>Y28+палаточный!Y17+экпедиция!V14</f>
        <v>1767850</v>
      </c>
    </row>
    <row r="46" spans="1:25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5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5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7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7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7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7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7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7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7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7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7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7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7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</sheetData>
  <mergeCells count="42">
    <mergeCell ref="A11:N11"/>
    <mergeCell ref="B21:B26"/>
    <mergeCell ref="C21:C26"/>
    <mergeCell ref="D21:D26"/>
    <mergeCell ref="E21:E26"/>
    <mergeCell ref="I16:I18"/>
    <mergeCell ref="F16:F18"/>
    <mergeCell ref="F21:F26"/>
    <mergeCell ref="I21:I26"/>
    <mergeCell ref="G21:G22"/>
    <mergeCell ref="G23:G26"/>
    <mergeCell ref="B19:B20"/>
    <mergeCell ref="C19:C20"/>
    <mergeCell ref="I19:I20"/>
    <mergeCell ref="D19:D20"/>
    <mergeCell ref="E19:E20"/>
    <mergeCell ref="O11:O12"/>
    <mergeCell ref="P11:P12"/>
    <mergeCell ref="Q11:Y11"/>
    <mergeCell ref="Q12:R12"/>
    <mergeCell ref="S12:T12"/>
    <mergeCell ref="U12:V12"/>
    <mergeCell ref="W12:X12"/>
    <mergeCell ref="A28:G28"/>
    <mergeCell ref="A16:A18"/>
    <mergeCell ref="B16:B18"/>
    <mergeCell ref="C16:C18"/>
    <mergeCell ref="D16:D18"/>
    <mergeCell ref="E16:E18"/>
    <mergeCell ref="F19:F20"/>
    <mergeCell ref="A19:A20"/>
    <mergeCell ref="A21:A26"/>
    <mergeCell ref="A14:A15"/>
    <mergeCell ref="Q13:R13"/>
    <mergeCell ref="S13:T13"/>
    <mergeCell ref="U13:V13"/>
    <mergeCell ref="W13:X13"/>
    <mergeCell ref="B14:B15"/>
    <mergeCell ref="C14:C15"/>
    <mergeCell ref="D14:D15"/>
    <mergeCell ref="E14:E15"/>
    <mergeCell ref="F14:F15"/>
  </mergeCells>
  <pageMargins left="0.16" right="0.15748031496062992" top="0.12" bottom="0.16" header="0.11" footer="0.16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view="pageBreakPreview" topLeftCell="F12" zoomScale="50" zoomScaleSheetLayoutView="50" workbookViewId="0">
      <selection activeCell="W34" sqref="W34"/>
    </sheetView>
  </sheetViews>
  <sheetFormatPr defaultRowHeight="20.25" x14ac:dyDescent="0.3"/>
  <cols>
    <col min="1" max="1" width="5.5703125" style="12" customWidth="1"/>
    <col min="2" max="2" width="25.140625" style="12" customWidth="1"/>
    <col min="3" max="3" width="23.7109375" style="12" customWidth="1"/>
    <col min="4" max="4" width="24.28515625" style="12" customWidth="1"/>
    <col min="5" max="5" width="32.7109375" style="12" customWidth="1"/>
    <col min="6" max="6" width="14.28515625" style="12" customWidth="1"/>
    <col min="7" max="7" width="11.85546875" style="12" customWidth="1"/>
    <col min="8" max="8" width="12.140625" style="12" customWidth="1"/>
    <col min="9" max="9" width="33.140625" style="12" customWidth="1"/>
    <col min="10" max="10" width="15.28515625" style="12" customWidth="1"/>
    <col min="11" max="11" width="27.140625" style="12" customWidth="1"/>
    <col min="12" max="12" width="18.5703125" style="12" hidden="1" customWidth="1"/>
    <col min="13" max="13" width="19.7109375" style="12" hidden="1" customWidth="1"/>
    <col min="14" max="14" width="21.85546875" style="12" hidden="1" customWidth="1"/>
    <col min="15" max="15" width="24.5703125" style="12" customWidth="1"/>
    <col min="16" max="16" width="33.28515625" style="12" customWidth="1"/>
    <col min="17" max="17" width="16.28515625" style="12" customWidth="1"/>
    <col min="18" max="18" width="26.85546875" style="12" customWidth="1"/>
    <col min="19" max="24" width="16.28515625" style="12" customWidth="1"/>
    <col min="25" max="25" width="27.7109375" style="12" customWidth="1"/>
    <col min="26" max="16384" width="9.140625" style="12"/>
  </cols>
  <sheetData>
    <row r="1" spans="1:25" hidden="1" x14ac:dyDescent="0.3"/>
    <row r="2" spans="1:25" hidden="1" x14ac:dyDescent="0.3">
      <c r="M2" s="12" t="s">
        <v>53</v>
      </c>
    </row>
    <row r="3" spans="1:25" ht="21" customHeigh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5" ht="24" customHeight="1" x14ac:dyDescent="0.35">
      <c r="A4" s="18"/>
      <c r="B4" s="19" t="s">
        <v>44</v>
      </c>
      <c r="C4" s="19"/>
      <c r="D4" s="19"/>
      <c r="E4" s="19"/>
      <c r="F4" s="19"/>
      <c r="G4" s="19"/>
      <c r="H4" s="19"/>
      <c r="I4" s="19"/>
      <c r="J4" s="19"/>
      <c r="K4" s="19" t="s">
        <v>45</v>
      </c>
      <c r="L4" s="18"/>
      <c r="M4" s="19"/>
      <c r="N4" s="13"/>
    </row>
    <row r="5" spans="1:25" ht="27" customHeight="1" x14ac:dyDescent="0.35">
      <c r="A5" s="18"/>
      <c r="B5" s="19" t="s">
        <v>46</v>
      </c>
      <c r="C5" s="19"/>
      <c r="D5" s="19"/>
      <c r="E5" s="19"/>
      <c r="F5" s="19"/>
      <c r="G5" s="19"/>
      <c r="H5" s="19"/>
      <c r="I5" s="18"/>
      <c r="J5" s="18"/>
      <c r="K5" s="19" t="s">
        <v>47</v>
      </c>
      <c r="L5" s="19"/>
      <c r="M5" s="19"/>
      <c r="N5" s="13"/>
    </row>
    <row r="6" spans="1:25" ht="25.5" customHeight="1" x14ac:dyDescent="0.35">
      <c r="A6" s="18"/>
      <c r="B6" s="19" t="s">
        <v>48</v>
      </c>
      <c r="C6" s="19"/>
      <c r="D6" s="19"/>
      <c r="E6" s="19"/>
      <c r="F6" s="19"/>
      <c r="G6" s="19"/>
      <c r="H6" s="19"/>
      <c r="I6" s="18"/>
      <c r="J6" s="18"/>
      <c r="K6" s="19" t="s">
        <v>49</v>
      </c>
      <c r="L6" s="19"/>
      <c r="M6" s="19"/>
      <c r="N6" s="13"/>
    </row>
    <row r="7" spans="1:25" ht="19.5" customHeight="1" x14ac:dyDescent="0.35">
      <c r="A7" s="18"/>
      <c r="B7" s="19" t="s">
        <v>50</v>
      </c>
      <c r="C7" s="19"/>
      <c r="D7" s="19" t="s">
        <v>51</v>
      </c>
      <c r="E7" s="19"/>
      <c r="F7" s="19"/>
      <c r="G7" s="19"/>
      <c r="H7" s="19"/>
      <c r="I7" s="18"/>
      <c r="J7" s="18"/>
      <c r="K7" s="19" t="s">
        <v>175</v>
      </c>
      <c r="L7" s="19"/>
      <c r="M7" s="19" t="s">
        <v>141</v>
      </c>
      <c r="N7" s="13"/>
    </row>
    <row r="8" spans="1:25" ht="27" customHeight="1" x14ac:dyDescent="0.35">
      <c r="A8" s="18"/>
      <c r="B8" s="19" t="s">
        <v>139</v>
      </c>
      <c r="C8" s="19"/>
      <c r="D8" s="19"/>
      <c r="E8" s="19"/>
      <c r="F8" s="19"/>
      <c r="G8" s="19"/>
      <c r="H8" s="19"/>
      <c r="I8" s="18"/>
      <c r="J8" s="18"/>
      <c r="K8" s="19" t="s">
        <v>139</v>
      </c>
      <c r="L8" s="19"/>
      <c r="M8" s="19"/>
      <c r="N8" s="13"/>
    </row>
    <row r="9" spans="1:25" ht="19.5" customHeight="1" x14ac:dyDescent="0.3"/>
    <row r="10" spans="1:25" ht="30.75" customHeight="1" x14ac:dyDescent="0.3">
      <c r="B10" s="153" t="s">
        <v>20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4"/>
      <c r="N10" s="14"/>
      <c r="O10" s="14"/>
      <c r="P10" s="14"/>
      <c r="Q10" s="14"/>
      <c r="R10" s="14"/>
    </row>
    <row r="11" spans="1:25" x14ac:dyDescent="0.3">
      <c r="M11" s="15"/>
      <c r="N11" s="15"/>
      <c r="O11" s="15"/>
      <c r="P11" s="15"/>
      <c r="Q11" s="15"/>
      <c r="R11" s="15"/>
    </row>
    <row r="12" spans="1:25" ht="129.75" customHeight="1" x14ac:dyDescent="0.3">
      <c r="A12" s="2" t="s">
        <v>11</v>
      </c>
      <c r="B12" s="6" t="s">
        <v>3</v>
      </c>
      <c r="C12" s="3" t="s">
        <v>0</v>
      </c>
      <c r="D12" s="3" t="s">
        <v>1</v>
      </c>
      <c r="E12" s="3" t="s">
        <v>4</v>
      </c>
      <c r="F12" s="3" t="s">
        <v>16</v>
      </c>
      <c r="G12" s="3" t="s">
        <v>2</v>
      </c>
      <c r="H12" s="3" t="s">
        <v>5</v>
      </c>
      <c r="I12" s="3" t="s">
        <v>10</v>
      </c>
      <c r="J12" s="3" t="s">
        <v>17</v>
      </c>
      <c r="K12" s="3" t="s">
        <v>7</v>
      </c>
      <c r="L12" s="3" t="s">
        <v>8</v>
      </c>
      <c r="M12" s="3" t="s">
        <v>9</v>
      </c>
      <c r="N12" s="3" t="s">
        <v>12</v>
      </c>
      <c r="O12" s="154" t="s">
        <v>165</v>
      </c>
      <c r="P12" s="154" t="s">
        <v>166</v>
      </c>
      <c r="Q12" s="158" t="s">
        <v>167</v>
      </c>
      <c r="R12" s="159"/>
      <c r="S12" s="159"/>
      <c r="T12" s="159"/>
      <c r="U12" s="159"/>
      <c r="V12" s="159"/>
      <c r="W12" s="159"/>
      <c r="X12" s="159"/>
      <c r="Y12" s="160"/>
    </row>
    <row r="13" spans="1:25" ht="129.75" customHeight="1" x14ac:dyDescent="0.3">
      <c r="A13" s="2"/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55"/>
      <c r="P13" s="155"/>
      <c r="Q13" s="156" t="s">
        <v>168</v>
      </c>
      <c r="R13" s="157"/>
      <c r="S13" s="156" t="s">
        <v>169</v>
      </c>
      <c r="T13" s="157"/>
      <c r="U13" s="156" t="s">
        <v>170</v>
      </c>
      <c r="V13" s="157"/>
      <c r="W13" s="156" t="s">
        <v>171</v>
      </c>
      <c r="X13" s="157"/>
      <c r="Y13" s="42" t="s">
        <v>172</v>
      </c>
    </row>
    <row r="14" spans="1:25" x14ac:dyDescent="0.3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6">
        <v>13</v>
      </c>
      <c r="N14" s="16">
        <v>14</v>
      </c>
      <c r="O14" s="16">
        <v>12</v>
      </c>
      <c r="P14" s="16">
        <v>13</v>
      </c>
      <c r="Q14" s="129">
        <v>14</v>
      </c>
      <c r="R14" s="130"/>
      <c r="S14" s="129">
        <v>15</v>
      </c>
      <c r="T14" s="130"/>
      <c r="U14" s="129">
        <v>16</v>
      </c>
      <c r="V14" s="130"/>
      <c r="W14" s="129">
        <v>17</v>
      </c>
      <c r="X14" s="130"/>
      <c r="Y14" s="16">
        <v>18</v>
      </c>
    </row>
    <row r="15" spans="1:25" s="17" customFormat="1" ht="151.5" customHeight="1" x14ac:dyDescent="0.3">
      <c r="A15" s="38">
        <v>1</v>
      </c>
      <c r="B15" s="101" t="s">
        <v>191</v>
      </c>
      <c r="C15" s="101" t="s">
        <v>23</v>
      </c>
      <c r="D15" s="102" t="s">
        <v>185</v>
      </c>
      <c r="E15" s="40" t="s">
        <v>89</v>
      </c>
      <c r="F15" s="38" t="s">
        <v>32</v>
      </c>
      <c r="G15" s="38" t="s">
        <v>25</v>
      </c>
      <c r="H15" s="38">
        <v>40</v>
      </c>
      <c r="I15" s="38" t="s">
        <v>231</v>
      </c>
      <c r="J15" s="38">
        <v>195</v>
      </c>
      <c r="K15" s="39" t="s">
        <v>192</v>
      </c>
      <c r="L15" s="23"/>
      <c r="M15" s="38"/>
      <c r="N15" s="67"/>
      <c r="O15" s="23">
        <v>1</v>
      </c>
      <c r="P15" s="23">
        <f t="shared" ref="P15:P56" si="0">J15*H15*21</f>
        <v>163800</v>
      </c>
      <c r="Q15" s="23">
        <v>1</v>
      </c>
      <c r="R15" s="23">
        <f>Q15*35842.2</f>
        <v>35842.199999999997</v>
      </c>
      <c r="S15" s="23">
        <v>2</v>
      </c>
      <c r="T15" s="23">
        <f>S15*31775</f>
        <v>63550</v>
      </c>
      <c r="U15" s="23">
        <v>1</v>
      </c>
      <c r="V15" s="23">
        <f>U15*21607</f>
        <v>21607</v>
      </c>
      <c r="W15" s="23">
        <v>1</v>
      </c>
      <c r="X15" s="23">
        <f>W15*17794</f>
        <v>17794</v>
      </c>
      <c r="Y15" s="78">
        <f>R15+T15+V15+X15</f>
        <v>138793.20000000001</v>
      </c>
    </row>
    <row r="16" spans="1:25" s="17" customFormat="1" ht="172.5" customHeight="1" x14ac:dyDescent="0.3">
      <c r="A16" s="85">
        <v>2</v>
      </c>
      <c r="B16" s="84" t="s">
        <v>177</v>
      </c>
      <c r="C16" s="84" t="s">
        <v>23</v>
      </c>
      <c r="D16" s="84" t="s">
        <v>178</v>
      </c>
      <c r="E16" s="84" t="s">
        <v>179</v>
      </c>
      <c r="F16" s="84" t="s">
        <v>32</v>
      </c>
      <c r="G16" s="85" t="s">
        <v>25</v>
      </c>
      <c r="H16" s="84">
        <v>20</v>
      </c>
      <c r="I16" s="84" t="s">
        <v>232</v>
      </c>
      <c r="J16" s="84">
        <v>195</v>
      </c>
      <c r="K16" s="84" t="s">
        <v>245</v>
      </c>
      <c r="L16" s="84"/>
      <c r="M16" s="84"/>
      <c r="N16" s="84"/>
      <c r="O16" s="84">
        <v>1</v>
      </c>
      <c r="P16" s="107">
        <f t="shared" si="0"/>
        <v>81900</v>
      </c>
      <c r="Q16" s="84">
        <v>1</v>
      </c>
      <c r="R16" s="89">
        <f t="shared" ref="R16:R56" si="1">Q16*35842.2</f>
        <v>35842.199999999997</v>
      </c>
      <c r="S16" s="84">
        <v>1</v>
      </c>
      <c r="T16" s="89">
        <f t="shared" ref="T16:T56" si="2">S16*31775</f>
        <v>31775</v>
      </c>
      <c r="U16" s="84">
        <v>1</v>
      </c>
      <c r="V16" s="89">
        <f t="shared" ref="V16:V56" si="3">U16*21607</f>
        <v>21607</v>
      </c>
      <c r="W16" s="84">
        <v>1</v>
      </c>
      <c r="X16" s="89">
        <f t="shared" ref="X16:X56" si="4">W16*17794</f>
        <v>17794</v>
      </c>
      <c r="Y16" s="84">
        <f t="shared" ref="Y16" si="5">R16+T16+V16+X16</f>
        <v>107018.2</v>
      </c>
    </row>
    <row r="17" spans="1:25" ht="146.25" customHeight="1" x14ac:dyDescent="0.3">
      <c r="A17" s="23">
        <v>3</v>
      </c>
      <c r="B17" s="23" t="s">
        <v>77</v>
      </c>
      <c r="C17" s="23" t="s">
        <v>23</v>
      </c>
      <c r="D17" s="23" t="s">
        <v>58</v>
      </c>
      <c r="E17" s="23" t="s">
        <v>88</v>
      </c>
      <c r="F17" s="23" t="s">
        <v>32</v>
      </c>
      <c r="G17" s="38" t="s">
        <v>25</v>
      </c>
      <c r="H17" s="23">
        <v>20</v>
      </c>
      <c r="I17" s="23" t="s">
        <v>90</v>
      </c>
      <c r="J17" s="23">
        <v>195</v>
      </c>
      <c r="K17" s="23" t="s">
        <v>193</v>
      </c>
      <c r="L17" s="23"/>
      <c r="M17" s="23"/>
      <c r="N17" s="23"/>
      <c r="O17" s="23">
        <v>1</v>
      </c>
      <c r="P17" s="107">
        <f t="shared" si="0"/>
        <v>81900</v>
      </c>
      <c r="Q17" s="23">
        <v>1</v>
      </c>
      <c r="R17" s="89">
        <f t="shared" si="1"/>
        <v>35842.199999999997</v>
      </c>
      <c r="S17" s="23">
        <v>1</v>
      </c>
      <c r="T17" s="89">
        <f t="shared" si="2"/>
        <v>31775</v>
      </c>
      <c r="U17" s="23">
        <v>1</v>
      </c>
      <c r="V17" s="89">
        <f t="shared" si="3"/>
        <v>21607</v>
      </c>
      <c r="W17" s="23">
        <v>1</v>
      </c>
      <c r="X17" s="89">
        <f t="shared" si="4"/>
        <v>17794</v>
      </c>
      <c r="Y17" s="78">
        <f t="shared" ref="Y17:Y56" si="6">R17+T17+V17+X17</f>
        <v>107018.2</v>
      </c>
    </row>
    <row r="18" spans="1:25" ht="146.25" customHeight="1" x14ac:dyDescent="0.3">
      <c r="A18" s="87">
        <v>4</v>
      </c>
      <c r="B18" s="87" t="s">
        <v>181</v>
      </c>
      <c r="C18" s="87" t="s">
        <v>23</v>
      </c>
      <c r="D18" s="87" t="s">
        <v>182</v>
      </c>
      <c r="E18" s="87" t="s">
        <v>183</v>
      </c>
      <c r="F18" s="87" t="s">
        <v>32</v>
      </c>
      <c r="G18" s="86" t="s">
        <v>25</v>
      </c>
      <c r="H18" s="87">
        <v>25</v>
      </c>
      <c r="I18" s="87" t="s">
        <v>99</v>
      </c>
      <c r="J18" s="87">
        <v>195</v>
      </c>
      <c r="K18" s="87" t="s">
        <v>184</v>
      </c>
      <c r="L18" s="87"/>
      <c r="M18" s="87"/>
      <c r="N18" s="87"/>
      <c r="O18" s="87">
        <v>1</v>
      </c>
      <c r="P18" s="107">
        <f t="shared" si="0"/>
        <v>102375</v>
      </c>
      <c r="Q18" s="87">
        <v>1</v>
      </c>
      <c r="R18" s="89">
        <f t="shared" si="1"/>
        <v>35842.199999999997</v>
      </c>
      <c r="S18" s="87">
        <v>1</v>
      </c>
      <c r="T18" s="89">
        <f t="shared" si="2"/>
        <v>31775</v>
      </c>
      <c r="U18" s="87">
        <v>1</v>
      </c>
      <c r="V18" s="89">
        <f t="shared" si="3"/>
        <v>21607</v>
      </c>
      <c r="W18" s="87">
        <v>1</v>
      </c>
      <c r="X18" s="89">
        <f t="shared" si="4"/>
        <v>17794</v>
      </c>
      <c r="Y18" s="87">
        <f t="shared" ref="Y18" si="7">R18+T18+V18+X18</f>
        <v>107018.2</v>
      </c>
    </row>
    <row r="19" spans="1:25" ht="146.25" customHeight="1" x14ac:dyDescent="0.3">
      <c r="A19" s="87">
        <v>5</v>
      </c>
      <c r="B19" s="101" t="s">
        <v>242</v>
      </c>
      <c r="C19" s="101" t="s">
        <v>189</v>
      </c>
      <c r="D19" s="102" t="s">
        <v>194</v>
      </c>
      <c r="E19" s="101" t="s">
        <v>243</v>
      </c>
      <c r="F19" s="101" t="s">
        <v>32</v>
      </c>
      <c r="G19" s="101" t="s">
        <v>25</v>
      </c>
      <c r="H19" s="101">
        <v>20</v>
      </c>
      <c r="I19" s="101" t="s">
        <v>99</v>
      </c>
      <c r="J19" s="101">
        <v>195</v>
      </c>
      <c r="K19" s="98" t="s">
        <v>244</v>
      </c>
      <c r="L19" s="43"/>
      <c r="M19" s="43"/>
      <c r="N19" s="43"/>
      <c r="O19" s="106">
        <v>1</v>
      </c>
      <c r="P19" s="107">
        <f t="shared" si="0"/>
        <v>81900</v>
      </c>
      <c r="Q19" s="106">
        <v>1</v>
      </c>
      <c r="R19" s="106">
        <f t="shared" si="1"/>
        <v>35842.199999999997</v>
      </c>
      <c r="S19" s="106">
        <v>1</v>
      </c>
      <c r="T19" s="106">
        <f t="shared" si="2"/>
        <v>31775</v>
      </c>
      <c r="U19" s="106">
        <v>1</v>
      </c>
      <c r="V19" s="106">
        <f t="shared" si="3"/>
        <v>21607</v>
      </c>
      <c r="W19" s="106">
        <v>1</v>
      </c>
      <c r="X19" s="106">
        <f t="shared" si="4"/>
        <v>17794</v>
      </c>
      <c r="Y19" s="106">
        <f t="shared" ref="Y19" si="8">R19+T19+V19+X19</f>
        <v>107018.2</v>
      </c>
    </row>
    <row r="20" spans="1:25" ht="146.25" customHeight="1" x14ac:dyDescent="0.3">
      <c r="A20" s="87">
        <v>6</v>
      </c>
      <c r="B20" s="98" t="s">
        <v>180</v>
      </c>
      <c r="C20" s="98" t="s">
        <v>23</v>
      </c>
      <c r="D20" s="98" t="s">
        <v>195</v>
      </c>
      <c r="E20" s="101" t="s">
        <v>197</v>
      </c>
      <c r="F20" s="98" t="s">
        <v>32</v>
      </c>
      <c r="G20" s="98" t="s">
        <v>25</v>
      </c>
      <c r="H20" s="98">
        <v>20</v>
      </c>
      <c r="I20" s="98" t="s">
        <v>90</v>
      </c>
      <c r="J20" s="98">
        <v>195</v>
      </c>
      <c r="K20" s="98" t="s">
        <v>196</v>
      </c>
      <c r="L20" s="43"/>
      <c r="M20" s="43"/>
      <c r="N20" s="43"/>
      <c r="O20" s="106">
        <v>1</v>
      </c>
      <c r="P20" s="107">
        <f t="shared" si="0"/>
        <v>81900</v>
      </c>
      <c r="Q20" s="106">
        <v>1</v>
      </c>
      <c r="R20" s="106">
        <f t="shared" si="1"/>
        <v>35842.199999999997</v>
      </c>
      <c r="S20" s="106">
        <v>1</v>
      </c>
      <c r="T20" s="106">
        <f t="shared" si="2"/>
        <v>31775</v>
      </c>
      <c r="U20" s="106">
        <v>1</v>
      </c>
      <c r="V20" s="106">
        <f t="shared" si="3"/>
        <v>21607</v>
      </c>
      <c r="W20" s="106">
        <v>1</v>
      </c>
      <c r="X20" s="106">
        <f t="shared" si="4"/>
        <v>17794</v>
      </c>
      <c r="Y20" s="106">
        <f t="shared" ref="Y20" si="9">R20+T20+V20+X20</f>
        <v>107018.2</v>
      </c>
    </row>
    <row r="21" spans="1:25" ht="89.25" customHeight="1" x14ac:dyDescent="0.3">
      <c r="A21" s="138">
        <v>7</v>
      </c>
      <c r="B21" s="138" t="s">
        <v>78</v>
      </c>
      <c r="C21" s="138" t="s">
        <v>23</v>
      </c>
      <c r="D21" s="138" t="s">
        <v>59</v>
      </c>
      <c r="E21" s="138" t="s">
        <v>111</v>
      </c>
      <c r="F21" s="78" t="s">
        <v>32</v>
      </c>
      <c r="G21" s="38" t="s">
        <v>25</v>
      </c>
      <c r="H21" s="23">
        <v>20</v>
      </c>
      <c r="I21" s="78" t="s">
        <v>233</v>
      </c>
      <c r="J21" s="23">
        <v>195</v>
      </c>
      <c r="K21" s="23" t="s">
        <v>205</v>
      </c>
      <c r="L21" s="23"/>
      <c r="M21" s="23"/>
      <c r="N21" s="23"/>
      <c r="O21" s="23">
        <v>1</v>
      </c>
      <c r="P21" s="107">
        <f t="shared" si="0"/>
        <v>81900</v>
      </c>
      <c r="Q21" s="23">
        <v>1</v>
      </c>
      <c r="R21" s="89">
        <f t="shared" si="1"/>
        <v>35842.199999999997</v>
      </c>
      <c r="S21" s="23">
        <v>1</v>
      </c>
      <c r="T21" s="89">
        <f t="shared" si="2"/>
        <v>31775</v>
      </c>
      <c r="U21" s="23">
        <v>1</v>
      </c>
      <c r="V21" s="89">
        <f t="shared" si="3"/>
        <v>21607</v>
      </c>
      <c r="W21" s="23">
        <v>1</v>
      </c>
      <c r="X21" s="89">
        <f t="shared" si="4"/>
        <v>17794</v>
      </c>
      <c r="Y21" s="78">
        <f t="shared" si="6"/>
        <v>107018.2</v>
      </c>
    </row>
    <row r="22" spans="1:25" ht="89.25" customHeight="1" x14ac:dyDescent="0.3">
      <c r="A22" s="139"/>
      <c r="B22" s="139"/>
      <c r="C22" s="139"/>
      <c r="D22" s="139"/>
      <c r="E22" s="139"/>
      <c r="F22" s="91" t="s">
        <v>32</v>
      </c>
      <c r="G22" s="91" t="s">
        <v>26</v>
      </c>
      <c r="H22" s="91">
        <v>20</v>
      </c>
      <c r="I22" s="98" t="s">
        <v>233</v>
      </c>
      <c r="J22" s="91">
        <v>195</v>
      </c>
      <c r="K22" s="91" t="s">
        <v>205</v>
      </c>
      <c r="L22" s="91"/>
      <c r="M22" s="91"/>
      <c r="N22" s="91"/>
      <c r="O22" s="91">
        <v>1</v>
      </c>
      <c r="P22" s="107">
        <f t="shared" si="0"/>
        <v>81900</v>
      </c>
      <c r="Q22" s="91">
        <v>1</v>
      </c>
      <c r="R22" s="91">
        <f t="shared" ref="R22" si="10">Q22*35842.2</f>
        <v>35842.199999999997</v>
      </c>
      <c r="S22" s="91">
        <v>1</v>
      </c>
      <c r="T22" s="91">
        <f t="shared" ref="T22" si="11">S22*31775</f>
        <v>31775</v>
      </c>
      <c r="U22" s="91">
        <v>1</v>
      </c>
      <c r="V22" s="91">
        <f t="shared" ref="V22" si="12">U22*21607</f>
        <v>21607</v>
      </c>
      <c r="W22" s="91">
        <v>1</v>
      </c>
      <c r="X22" s="91">
        <f t="shared" ref="X22" si="13">W22*17794</f>
        <v>17794</v>
      </c>
      <c r="Y22" s="91">
        <f t="shared" ref="Y22" si="14">R22+T22+V22+X22</f>
        <v>107018.2</v>
      </c>
    </row>
    <row r="23" spans="1:25" ht="51.75" customHeight="1" x14ac:dyDescent="0.3">
      <c r="A23" s="138">
        <v>8</v>
      </c>
      <c r="B23" s="138" t="s">
        <v>34</v>
      </c>
      <c r="C23" s="138" t="s">
        <v>23</v>
      </c>
      <c r="D23" s="138" t="s">
        <v>198</v>
      </c>
      <c r="E23" s="138" t="s">
        <v>116</v>
      </c>
      <c r="F23" s="138" t="s">
        <v>32</v>
      </c>
      <c r="G23" s="38" t="s">
        <v>25</v>
      </c>
      <c r="H23" s="23">
        <v>20</v>
      </c>
      <c r="I23" s="138" t="s">
        <v>234</v>
      </c>
      <c r="J23" s="23">
        <v>195</v>
      </c>
      <c r="K23" s="23" t="s">
        <v>30</v>
      </c>
      <c r="L23" s="23"/>
      <c r="M23" s="23"/>
      <c r="N23" s="23"/>
      <c r="O23" s="23">
        <v>1</v>
      </c>
      <c r="P23" s="107">
        <f t="shared" si="0"/>
        <v>81900</v>
      </c>
      <c r="Q23" s="23">
        <v>1</v>
      </c>
      <c r="R23" s="89">
        <f t="shared" si="1"/>
        <v>35842.199999999997</v>
      </c>
      <c r="S23" s="23">
        <v>1</v>
      </c>
      <c r="T23" s="89">
        <f t="shared" si="2"/>
        <v>31775</v>
      </c>
      <c r="U23" s="23">
        <v>1</v>
      </c>
      <c r="V23" s="89">
        <f t="shared" si="3"/>
        <v>21607</v>
      </c>
      <c r="W23" s="23">
        <v>1</v>
      </c>
      <c r="X23" s="89">
        <f t="shared" si="4"/>
        <v>17794</v>
      </c>
      <c r="Y23" s="78">
        <f t="shared" si="6"/>
        <v>107018.2</v>
      </c>
    </row>
    <row r="24" spans="1:25" ht="51" customHeight="1" x14ac:dyDescent="0.3">
      <c r="A24" s="147"/>
      <c r="B24" s="147"/>
      <c r="C24" s="147"/>
      <c r="D24" s="147"/>
      <c r="E24" s="147"/>
      <c r="F24" s="147"/>
      <c r="G24" s="23" t="s">
        <v>26</v>
      </c>
      <c r="H24" s="23">
        <v>20</v>
      </c>
      <c r="I24" s="147"/>
      <c r="J24" s="23">
        <v>195</v>
      </c>
      <c r="K24" s="23" t="s">
        <v>30</v>
      </c>
      <c r="L24" s="23"/>
      <c r="M24" s="23"/>
      <c r="N24" s="23"/>
      <c r="O24" s="23">
        <v>1</v>
      </c>
      <c r="P24" s="107">
        <f t="shared" si="0"/>
        <v>81900</v>
      </c>
      <c r="Q24" s="23">
        <v>1</v>
      </c>
      <c r="R24" s="89">
        <f t="shared" si="1"/>
        <v>35842.199999999997</v>
      </c>
      <c r="S24" s="23">
        <v>1</v>
      </c>
      <c r="T24" s="89">
        <f t="shared" si="2"/>
        <v>31775</v>
      </c>
      <c r="U24" s="23">
        <v>1</v>
      </c>
      <c r="V24" s="89">
        <f t="shared" si="3"/>
        <v>21607</v>
      </c>
      <c r="W24" s="23">
        <v>1</v>
      </c>
      <c r="X24" s="89">
        <f t="shared" si="4"/>
        <v>17794</v>
      </c>
      <c r="Y24" s="78">
        <f t="shared" si="6"/>
        <v>107018.2</v>
      </c>
    </row>
    <row r="25" spans="1:25" ht="135" customHeight="1" x14ac:dyDescent="0.3">
      <c r="A25" s="23">
        <v>9</v>
      </c>
      <c r="B25" s="23" t="s">
        <v>79</v>
      </c>
      <c r="C25" s="23" t="s">
        <v>23</v>
      </c>
      <c r="D25" s="23" t="s">
        <v>60</v>
      </c>
      <c r="E25" s="23" t="s">
        <v>118</v>
      </c>
      <c r="F25" s="23" t="s">
        <v>32</v>
      </c>
      <c r="G25" s="38" t="s">
        <v>25</v>
      </c>
      <c r="H25" s="23">
        <v>20</v>
      </c>
      <c r="I25" s="23" t="s">
        <v>235</v>
      </c>
      <c r="J25" s="23">
        <v>195</v>
      </c>
      <c r="K25" s="23" t="s">
        <v>199</v>
      </c>
      <c r="L25" s="23"/>
      <c r="M25" s="23"/>
      <c r="N25" s="23"/>
      <c r="O25" s="23">
        <v>1</v>
      </c>
      <c r="P25" s="107">
        <f t="shared" si="0"/>
        <v>81900</v>
      </c>
      <c r="Q25" s="23">
        <v>1</v>
      </c>
      <c r="R25" s="89">
        <f t="shared" si="1"/>
        <v>35842.199999999997</v>
      </c>
      <c r="S25" s="23">
        <v>1</v>
      </c>
      <c r="T25" s="89">
        <f t="shared" si="2"/>
        <v>31775</v>
      </c>
      <c r="U25" s="23">
        <v>1</v>
      </c>
      <c r="V25" s="89">
        <f t="shared" si="3"/>
        <v>21607</v>
      </c>
      <c r="W25" s="23">
        <v>1</v>
      </c>
      <c r="X25" s="89">
        <f t="shared" si="4"/>
        <v>17794</v>
      </c>
      <c r="Y25" s="78">
        <f t="shared" si="6"/>
        <v>107018.2</v>
      </c>
    </row>
    <row r="26" spans="1:25" ht="154.5" customHeight="1" x14ac:dyDescent="0.3">
      <c r="A26" s="23">
        <v>10</v>
      </c>
      <c r="B26" s="23" t="s">
        <v>80</v>
      </c>
      <c r="C26" s="23" t="s">
        <v>23</v>
      </c>
      <c r="D26" s="23" t="s">
        <v>61</v>
      </c>
      <c r="E26" s="23" t="s">
        <v>109</v>
      </c>
      <c r="F26" s="23" t="s">
        <v>32</v>
      </c>
      <c r="G26" s="23" t="s">
        <v>26</v>
      </c>
      <c r="H26" s="23">
        <v>20</v>
      </c>
      <c r="I26" s="23" t="s">
        <v>236</v>
      </c>
      <c r="J26" s="23">
        <v>195</v>
      </c>
      <c r="K26" s="23" t="s">
        <v>30</v>
      </c>
      <c r="L26" s="23"/>
      <c r="M26" s="23"/>
      <c r="N26" s="23"/>
      <c r="O26" s="23">
        <v>1</v>
      </c>
      <c r="P26" s="107">
        <f t="shared" si="0"/>
        <v>81900</v>
      </c>
      <c r="Q26" s="23">
        <v>1</v>
      </c>
      <c r="R26" s="89">
        <f t="shared" si="1"/>
        <v>35842.199999999997</v>
      </c>
      <c r="S26" s="23">
        <v>1</v>
      </c>
      <c r="T26" s="89">
        <f t="shared" si="2"/>
        <v>31775</v>
      </c>
      <c r="U26" s="23">
        <v>1</v>
      </c>
      <c r="V26" s="89">
        <f t="shared" si="3"/>
        <v>21607</v>
      </c>
      <c r="W26" s="23">
        <v>1</v>
      </c>
      <c r="X26" s="89">
        <f t="shared" si="4"/>
        <v>17794</v>
      </c>
      <c r="Y26" s="78">
        <f t="shared" si="6"/>
        <v>107018.2</v>
      </c>
    </row>
    <row r="27" spans="1:25" ht="154.5" customHeight="1" x14ac:dyDescent="0.3">
      <c r="A27" s="78">
        <v>11</v>
      </c>
      <c r="B27" s="107" t="s">
        <v>81</v>
      </c>
      <c r="C27" s="107" t="s">
        <v>23</v>
      </c>
      <c r="D27" s="107" t="s">
        <v>62</v>
      </c>
      <c r="E27" s="107" t="s">
        <v>119</v>
      </c>
      <c r="F27" s="107" t="s">
        <v>32</v>
      </c>
      <c r="G27" s="107" t="s">
        <v>25</v>
      </c>
      <c r="H27" s="107">
        <v>20</v>
      </c>
      <c r="I27" s="107" t="s">
        <v>91</v>
      </c>
      <c r="J27" s="107">
        <v>195</v>
      </c>
      <c r="K27" s="107" t="s">
        <v>223</v>
      </c>
      <c r="L27" s="23"/>
      <c r="M27" s="23"/>
      <c r="N27" s="23"/>
      <c r="O27" s="23">
        <v>1</v>
      </c>
      <c r="P27" s="107">
        <f t="shared" si="0"/>
        <v>81900</v>
      </c>
      <c r="Q27" s="23">
        <v>1</v>
      </c>
      <c r="R27" s="89">
        <f t="shared" si="1"/>
        <v>35842.199999999997</v>
      </c>
      <c r="S27" s="23">
        <v>1</v>
      </c>
      <c r="T27" s="89">
        <f t="shared" si="2"/>
        <v>31775</v>
      </c>
      <c r="U27" s="23">
        <v>1</v>
      </c>
      <c r="V27" s="89">
        <f t="shared" si="3"/>
        <v>21607</v>
      </c>
      <c r="W27" s="23">
        <v>1</v>
      </c>
      <c r="X27" s="89">
        <f t="shared" si="4"/>
        <v>17794</v>
      </c>
      <c r="Y27" s="78">
        <f t="shared" si="6"/>
        <v>107018.2</v>
      </c>
    </row>
    <row r="28" spans="1:25" ht="169.5" customHeight="1" x14ac:dyDescent="0.3">
      <c r="A28" s="23">
        <v>12</v>
      </c>
      <c r="B28" s="102" t="s">
        <v>138</v>
      </c>
      <c r="C28" s="102" t="s">
        <v>23</v>
      </c>
      <c r="D28" s="102" t="s">
        <v>63</v>
      </c>
      <c r="E28" s="102" t="s">
        <v>110</v>
      </c>
      <c r="F28" s="102" t="s">
        <v>32</v>
      </c>
      <c r="G28" s="101" t="s">
        <v>25</v>
      </c>
      <c r="H28" s="102">
        <v>20</v>
      </c>
      <c r="I28" s="102" t="s">
        <v>230</v>
      </c>
      <c r="J28" s="102">
        <v>195</v>
      </c>
      <c r="K28" s="102" t="s">
        <v>33</v>
      </c>
      <c r="L28" s="23"/>
      <c r="M28" s="23"/>
      <c r="N28" s="23"/>
      <c r="O28" s="23">
        <v>1</v>
      </c>
      <c r="P28" s="107">
        <f t="shared" si="0"/>
        <v>81900</v>
      </c>
      <c r="Q28" s="23">
        <v>1</v>
      </c>
      <c r="R28" s="89">
        <f t="shared" si="1"/>
        <v>35842.199999999997</v>
      </c>
      <c r="S28" s="23">
        <v>1</v>
      </c>
      <c r="T28" s="89">
        <f t="shared" si="2"/>
        <v>31775</v>
      </c>
      <c r="U28" s="23">
        <v>1</v>
      </c>
      <c r="V28" s="89">
        <f t="shared" si="3"/>
        <v>21607</v>
      </c>
      <c r="W28" s="23">
        <v>1</v>
      </c>
      <c r="X28" s="89">
        <f t="shared" si="4"/>
        <v>17794</v>
      </c>
      <c r="Y28" s="78">
        <f t="shared" si="6"/>
        <v>107018.2</v>
      </c>
    </row>
    <row r="29" spans="1:25" ht="162" customHeight="1" x14ac:dyDescent="0.3">
      <c r="A29" s="23">
        <v>13</v>
      </c>
      <c r="B29" s="23" t="s">
        <v>82</v>
      </c>
      <c r="C29" s="23" t="s">
        <v>23</v>
      </c>
      <c r="D29" s="23" t="s">
        <v>200</v>
      </c>
      <c r="E29" s="23" t="s">
        <v>120</v>
      </c>
      <c r="F29" s="23" t="s">
        <v>32</v>
      </c>
      <c r="G29" s="38" t="s">
        <v>25</v>
      </c>
      <c r="H29" s="23">
        <v>20</v>
      </c>
      <c r="I29" s="23" t="s">
        <v>99</v>
      </c>
      <c r="J29" s="23">
        <v>195</v>
      </c>
      <c r="K29" s="23" t="s">
        <v>240</v>
      </c>
      <c r="L29" s="23"/>
      <c r="M29" s="23"/>
      <c r="N29" s="23"/>
      <c r="O29" s="23">
        <v>1</v>
      </c>
      <c r="P29" s="107">
        <f t="shared" si="0"/>
        <v>81900</v>
      </c>
      <c r="Q29" s="23">
        <v>1</v>
      </c>
      <c r="R29" s="89">
        <f t="shared" si="1"/>
        <v>35842.199999999997</v>
      </c>
      <c r="S29" s="23">
        <v>1</v>
      </c>
      <c r="T29" s="89">
        <f t="shared" si="2"/>
        <v>31775</v>
      </c>
      <c r="U29" s="23">
        <v>1</v>
      </c>
      <c r="V29" s="89">
        <f t="shared" si="3"/>
        <v>21607</v>
      </c>
      <c r="W29" s="23">
        <v>1</v>
      </c>
      <c r="X29" s="89">
        <f t="shared" si="4"/>
        <v>17794</v>
      </c>
      <c r="Y29" s="78">
        <f t="shared" si="6"/>
        <v>107018.2</v>
      </c>
    </row>
    <row r="30" spans="1:25" ht="150.75" customHeight="1" x14ac:dyDescent="0.3">
      <c r="A30" s="89">
        <v>14</v>
      </c>
      <c r="B30" s="138" t="s">
        <v>206</v>
      </c>
      <c r="C30" s="138" t="s">
        <v>23</v>
      </c>
      <c r="D30" s="138" t="s">
        <v>64</v>
      </c>
      <c r="E30" s="138" t="s">
        <v>121</v>
      </c>
      <c r="F30" s="89" t="s">
        <v>201</v>
      </c>
      <c r="G30" s="38" t="s">
        <v>25</v>
      </c>
      <c r="H30" s="99">
        <v>20</v>
      </c>
      <c r="I30" s="99" t="s">
        <v>237</v>
      </c>
      <c r="J30" s="99">
        <v>195</v>
      </c>
      <c r="K30" s="23" t="s">
        <v>246</v>
      </c>
      <c r="L30" s="23"/>
      <c r="M30" s="23"/>
      <c r="N30" s="23"/>
      <c r="O30" s="23">
        <v>1</v>
      </c>
      <c r="P30" s="107">
        <f t="shared" si="0"/>
        <v>81900</v>
      </c>
      <c r="Q30" s="23">
        <v>1</v>
      </c>
      <c r="R30" s="89">
        <f t="shared" si="1"/>
        <v>35842.199999999997</v>
      </c>
      <c r="S30" s="23">
        <v>1</v>
      </c>
      <c r="T30" s="89">
        <f t="shared" si="2"/>
        <v>31775</v>
      </c>
      <c r="U30" s="23">
        <v>1</v>
      </c>
      <c r="V30" s="89">
        <f t="shared" si="3"/>
        <v>21607</v>
      </c>
      <c r="W30" s="23">
        <v>1</v>
      </c>
      <c r="X30" s="89">
        <f t="shared" si="4"/>
        <v>17794</v>
      </c>
      <c r="Y30" s="78">
        <f t="shared" si="6"/>
        <v>107018.2</v>
      </c>
    </row>
    <row r="31" spans="1:25" ht="150.75" customHeight="1" x14ac:dyDescent="0.3">
      <c r="A31" s="123">
        <v>15</v>
      </c>
      <c r="B31" s="139"/>
      <c r="C31" s="139"/>
      <c r="D31" s="139"/>
      <c r="E31" s="139"/>
      <c r="F31" s="108" t="s">
        <v>32</v>
      </c>
      <c r="G31" s="101" t="s">
        <v>250</v>
      </c>
      <c r="H31" s="108">
        <v>20</v>
      </c>
      <c r="I31" s="108" t="s">
        <v>249</v>
      </c>
      <c r="J31" s="108">
        <v>195</v>
      </c>
      <c r="K31" s="108" t="s">
        <v>251</v>
      </c>
      <c r="L31" s="108"/>
      <c r="M31" s="108"/>
      <c r="N31" s="108"/>
      <c r="O31" s="108">
        <v>1</v>
      </c>
      <c r="P31" s="108">
        <f t="shared" si="0"/>
        <v>81900</v>
      </c>
      <c r="Q31" s="108">
        <v>1</v>
      </c>
      <c r="R31" s="108">
        <f t="shared" ref="R31" si="15">Q31*35842.2</f>
        <v>35842.199999999997</v>
      </c>
      <c r="S31" s="108">
        <v>1</v>
      </c>
      <c r="T31" s="108">
        <f t="shared" ref="T31" si="16">S31*31775</f>
        <v>31775</v>
      </c>
      <c r="U31" s="108">
        <v>1</v>
      </c>
      <c r="V31" s="108">
        <f t="shared" ref="V31" si="17">U31*21607</f>
        <v>21607</v>
      </c>
      <c r="W31" s="108">
        <v>1</v>
      </c>
      <c r="X31" s="108">
        <f t="shared" ref="X31" si="18">W31*17794</f>
        <v>17794</v>
      </c>
      <c r="Y31" s="108">
        <f t="shared" ref="Y31" si="19">R31+T31+V31+X31</f>
        <v>107018.2</v>
      </c>
    </row>
    <row r="32" spans="1:25" ht="75" customHeight="1" x14ac:dyDescent="0.3">
      <c r="A32" s="152">
        <v>16</v>
      </c>
      <c r="B32" s="152" t="s">
        <v>207</v>
      </c>
      <c r="C32" s="152" t="s">
        <v>23</v>
      </c>
      <c r="D32" s="152" t="s">
        <v>65</v>
      </c>
      <c r="E32" s="152" t="s">
        <v>122</v>
      </c>
      <c r="F32" s="152" t="s">
        <v>32</v>
      </c>
      <c r="G32" s="106" t="s">
        <v>25</v>
      </c>
      <c r="H32" s="106">
        <v>20</v>
      </c>
      <c r="I32" s="161" t="s">
        <v>237</v>
      </c>
      <c r="J32" s="110">
        <v>195</v>
      </c>
      <c r="K32" s="110" t="s">
        <v>35</v>
      </c>
      <c r="L32" s="110"/>
      <c r="M32" s="110"/>
      <c r="N32" s="110"/>
      <c r="O32" s="110">
        <v>1</v>
      </c>
      <c r="P32" s="110">
        <f>J32*H32*21</f>
        <v>81900</v>
      </c>
      <c r="Q32" s="110">
        <v>1</v>
      </c>
      <c r="R32" s="110">
        <f t="shared" si="1"/>
        <v>35842.199999999997</v>
      </c>
      <c r="S32" s="110">
        <v>1</v>
      </c>
      <c r="T32" s="110">
        <f t="shared" si="2"/>
        <v>31775</v>
      </c>
      <c r="U32" s="110">
        <v>1</v>
      </c>
      <c r="V32" s="110">
        <f t="shared" si="3"/>
        <v>21607</v>
      </c>
      <c r="W32" s="110">
        <v>1</v>
      </c>
      <c r="X32" s="110">
        <f t="shared" si="4"/>
        <v>17794</v>
      </c>
      <c r="Y32" s="110">
        <f t="shared" si="6"/>
        <v>107018.2</v>
      </c>
    </row>
    <row r="33" spans="1:25" ht="110.25" customHeight="1" x14ac:dyDescent="0.3">
      <c r="A33" s="152"/>
      <c r="B33" s="152"/>
      <c r="C33" s="152"/>
      <c r="D33" s="152"/>
      <c r="E33" s="152"/>
      <c r="F33" s="152"/>
      <c r="G33" s="152" t="s">
        <v>26</v>
      </c>
      <c r="H33" s="106">
        <v>60</v>
      </c>
      <c r="I33" s="162"/>
      <c r="J33" s="110">
        <v>195</v>
      </c>
      <c r="K33" s="110" t="s">
        <v>203</v>
      </c>
      <c r="L33" s="110"/>
      <c r="M33" s="110"/>
      <c r="N33" s="110"/>
      <c r="O33" s="110">
        <v>1</v>
      </c>
      <c r="P33" s="110">
        <f t="shared" ref="P33:P36" si="20">J33*H33*21</f>
        <v>245700</v>
      </c>
      <c r="Q33" s="110">
        <v>1</v>
      </c>
      <c r="R33" s="110">
        <f t="shared" si="1"/>
        <v>35842.199999999997</v>
      </c>
      <c r="S33" s="110">
        <v>1</v>
      </c>
      <c r="T33" s="110">
        <f t="shared" si="2"/>
        <v>31775</v>
      </c>
      <c r="U33" s="110">
        <v>1</v>
      </c>
      <c r="V33" s="110">
        <f t="shared" si="3"/>
        <v>21607</v>
      </c>
      <c r="W33" s="110">
        <v>1</v>
      </c>
      <c r="X33" s="110">
        <f t="shared" si="4"/>
        <v>17794</v>
      </c>
      <c r="Y33" s="110">
        <f t="shared" si="6"/>
        <v>107018.2</v>
      </c>
    </row>
    <row r="34" spans="1:25" ht="107.25" customHeight="1" x14ac:dyDescent="0.3">
      <c r="A34" s="152"/>
      <c r="B34" s="152"/>
      <c r="C34" s="152"/>
      <c r="D34" s="152"/>
      <c r="E34" s="152"/>
      <c r="F34" s="152"/>
      <c r="G34" s="152"/>
      <c r="H34" s="106">
        <v>60</v>
      </c>
      <c r="I34" s="162"/>
      <c r="J34" s="110">
        <v>195</v>
      </c>
      <c r="K34" s="110" t="s">
        <v>202</v>
      </c>
      <c r="L34" s="110"/>
      <c r="M34" s="110"/>
      <c r="N34" s="110"/>
      <c r="O34" s="110">
        <v>1</v>
      </c>
      <c r="P34" s="110">
        <f t="shared" si="20"/>
        <v>245700</v>
      </c>
      <c r="Q34" s="110">
        <v>1</v>
      </c>
      <c r="R34" s="110">
        <f t="shared" si="1"/>
        <v>35842.199999999997</v>
      </c>
      <c r="S34" s="110">
        <v>1</v>
      </c>
      <c r="T34" s="110">
        <f t="shared" si="2"/>
        <v>31775</v>
      </c>
      <c r="U34" s="110">
        <v>1</v>
      </c>
      <c r="V34" s="110">
        <f t="shared" si="3"/>
        <v>21607</v>
      </c>
      <c r="W34" s="110">
        <v>1</v>
      </c>
      <c r="X34" s="110">
        <f t="shared" si="4"/>
        <v>17794</v>
      </c>
      <c r="Y34" s="110">
        <f t="shared" si="6"/>
        <v>107018.2</v>
      </c>
    </row>
    <row r="35" spans="1:25" ht="66" customHeight="1" x14ac:dyDescent="0.3">
      <c r="A35" s="152"/>
      <c r="B35" s="152"/>
      <c r="C35" s="152"/>
      <c r="D35" s="152"/>
      <c r="E35" s="152"/>
      <c r="F35" s="152"/>
      <c r="G35" s="152"/>
      <c r="H35" s="106">
        <v>20</v>
      </c>
      <c r="I35" s="162"/>
      <c r="J35" s="110">
        <v>195</v>
      </c>
      <c r="K35" s="110" t="s">
        <v>35</v>
      </c>
      <c r="L35" s="110"/>
      <c r="M35" s="110"/>
      <c r="N35" s="110"/>
      <c r="O35" s="110">
        <v>1</v>
      </c>
      <c r="P35" s="110">
        <f t="shared" si="20"/>
        <v>81900</v>
      </c>
      <c r="Q35" s="110">
        <v>1</v>
      </c>
      <c r="R35" s="110">
        <f t="shared" si="1"/>
        <v>35842.199999999997</v>
      </c>
      <c r="S35" s="110">
        <v>1</v>
      </c>
      <c r="T35" s="110">
        <f t="shared" si="2"/>
        <v>31775</v>
      </c>
      <c r="U35" s="110">
        <v>1</v>
      </c>
      <c r="V35" s="110">
        <f t="shared" si="3"/>
        <v>21607</v>
      </c>
      <c r="W35" s="110">
        <v>1</v>
      </c>
      <c r="X35" s="110">
        <f t="shared" si="4"/>
        <v>17794</v>
      </c>
      <c r="Y35" s="110">
        <f t="shared" si="6"/>
        <v>107018.2</v>
      </c>
    </row>
    <row r="36" spans="1:25" ht="66.75" customHeight="1" x14ac:dyDescent="0.3">
      <c r="A36" s="152"/>
      <c r="B36" s="152"/>
      <c r="C36" s="152"/>
      <c r="D36" s="152"/>
      <c r="E36" s="152"/>
      <c r="F36" s="152"/>
      <c r="G36" s="110" t="s">
        <v>27</v>
      </c>
      <c r="H36" s="106">
        <v>20</v>
      </c>
      <c r="I36" s="162"/>
      <c r="J36" s="110">
        <v>195</v>
      </c>
      <c r="K36" s="110" t="s">
        <v>35</v>
      </c>
      <c r="L36" s="110"/>
      <c r="M36" s="110"/>
      <c r="N36" s="110"/>
      <c r="O36" s="110">
        <v>1</v>
      </c>
      <c r="P36" s="110">
        <f t="shared" si="20"/>
        <v>81900</v>
      </c>
      <c r="Q36" s="110">
        <v>1</v>
      </c>
      <c r="R36" s="110">
        <f t="shared" si="1"/>
        <v>35842.199999999997</v>
      </c>
      <c r="S36" s="110">
        <v>1</v>
      </c>
      <c r="T36" s="110">
        <f t="shared" si="2"/>
        <v>31775</v>
      </c>
      <c r="U36" s="110">
        <v>1</v>
      </c>
      <c r="V36" s="110">
        <f t="shared" si="3"/>
        <v>21607</v>
      </c>
      <c r="W36" s="110">
        <v>1</v>
      </c>
      <c r="X36" s="110">
        <f t="shared" si="4"/>
        <v>17794</v>
      </c>
      <c r="Y36" s="110">
        <f t="shared" si="6"/>
        <v>107018.2</v>
      </c>
    </row>
    <row r="37" spans="1:25" ht="64.5" customHeight="1" x14ac:dyDescent="0.3">
      <c r="A37" s="152">
        <v>17</v>
      </c>
      <c r="B37" s="152" t="s">
        <v>204</v>
      </c>
      <c r="C37" s="152" t="s">
        <v>23</v>
      </c>
      <c r="D37" s="152" t="s">
        <v>66</v>
      </c>
      <c r="E37" s="152" t="s">
        <v>123</v>
      </c>
      <c r="F37" s="152" t="s">
        <v>32</v>
      </c>
      <c r="G37" s="106" t="s">
        <v>25</v>
      </c>
      <c r="H37" s="107">
        <v>20</v>
      </c>
      <c r="I37" s="152" t="s">
        <v>238</v>
      </c>
      <c r="J37" s="107">
        <v>195</v>
      </c>
      <c r="K37" s="107" t="s">
        <v>36</v>
      </c>
      <c r="L37" s="107"/>
      <c r="M37" s="107"/>
      <c r="N37" s="107"/>
      <c r="O37" s="107">
        <v>1</v>
      </c>
      <c r="P37" s="107">
        <f t="shared" si="0"/>
        <v>81900</v>
      </c>
      <c r="Q37" s="107">
        <v>1</v>
      </c>
      <c r="R37" s="107">
        <f t="shared" si="1"/>
        <v>35842.199999999997</v>
      </c>
      <c r="S37" s="107">
        <v>1</v>
      </c>
      <c r="T37" s="107">
        <f t="shared" si="2"/>
        <v>31775</v>
      </c>
      <c r="U37" s="107">
        <v>1</v>
      </c>
      <c r="V37" s="107">
        <f t="shared" si="3"/>
        <v>21607</v>
      </c>
      <c r="W37" s="107">
        <v>1</v>
      </c>
      <c r="X37" s="107">
        <f t="shared" si="4"/>
        <v>17794</v>
      </c>
      <c r="Y37" s="107">
        <f t="shared" si="6"/>
        <v>107018.2</v>
      </c>
    </row>
    <row r="38" spans="1:25" ht="69" customHeight="1" x14ac:dyDescent="0.3">
      <c r="A38" s="152"/>
      <c r="B38" s="152"/>
      <c r="C38" s="152"/>
      <c r="D38" s="152"/>
      <c r="E38" s="152"/>
      <c r="F38" s="152"/>
      <c r="G38" s="107" t="s">
        <v>26</v>
      </c>
      <c r="H38" s="107">
        <v>20</v>
      </c>
      <c r="I38" s="152"/>
      <c r="J38" s="107">
        <v>195</v>
      </c>
      <c r="K38" s="107" t="s">
        <v>36</v>
      </c>
      <c r="L38" s="107"/>
      <c r="M38" s="107"/>
      <c r="N38" s="107"/>
      <c r="O38" s="107">
        <v>1</v>
      </c>
      <c r="P38" s="107">
        <f t="shared" si="0"/>
        <v>81900</v>
      </c>
      <c r="Q38" s="107">
        <v>1</v>
      </c>
      <c r="R38" s="107">
        <f t="shared" si="1"/>
        <v>35842.199999999997</v>
      </c>
      <c r="S38" s="107">
        <v>1</v>
      </c>
      <c r="T38" s="107">
        <f t="shared" si="2"/>
        <v>31775</v>
      </c>
      <c r="U38" s="107">
        <v>1</v>
      </c>
      <c r="V38" s="107">
        <f t="shared" si="3"/>
        <v>21607</v>
      </c>
      <c r="W38" s="107">
        <v>1</v>
      </c>
      <c r="X38" s="107">
        <f t="shared" si="4"/>
        <v>17794</v>
      </c>
      <c r="Y38" s="107">
        <f t="shared" si="6"/>
        <v>107018.2</v>
      </c>
    </row>
    <row r="39" spans="1:25" ht="100.5" customHeight="1" x14ac:dyDescent="0.3">
      <c r="A39" s="152"/>
      <c r="B39" s="152"/>
      <c r="C39" s="152"/>
      <c r="D39" s="152"/>
      <c r="E39" s="152"/>
      <c r="F39" s="152"/>
      <c r="G39" s="107" t="s">
        <v>27</v>
      </c>
      <c r="H39" s="107">
        <v>20</v>
      </c>
      <c r="I39" s="152"/>
      <c r="J39" s="107">
        <v>195</v>
      </c>
      <c r="K39" s="107" t="s">
        <v>36</v>
      </c>
      <c r="L39" s="107"/>
      <c r="M39" s="107"/>
      <c r="N39" s="107"/>
      <c r="O39" s="107">
        <v>1</v>
      </c>
      <c r="P39" s="107">
        <f t="shared" si="0"/>
        <v>81900</v>
      </c>
      <c r="Q39" s="107">
        <v>1</v>
      </c>
      <c r="R39" s="107">
        <f t="shared" si="1"/>
        <v>35842.199999999997</v>
      </c>
      <c r="S39" s="107">
        <v>1</v>
      </c>
      <c r="T39" s="107">
        <f t="shared" si="2"/>
        <v>31775</v>
      </c>
      <c r="U39" s="107">
        <v>1</v>
      </c>
      <c r="V39" s="107">
        <f t="shared" si="3"/>
        <v>21607</v>
      </c>
      <c r="W39" s="107">
        <v>1</v>
      </c>
      <c r="X39" s="107">
        <f t="shared" si="4"/>
        <v>17794</v>
      </c>
      <c r="Y39" s="107">
        <f t="shared" si="6"/>
        <v>107018.2</v>
      </c>
    </row>
    <row r="40" spans="1:25" ht="122.25" customHeight="1" x14ac:dyDescent="0.3">
      <c r="A40" s="84">
        <v>18</v>
      </c>
      <c r="B40" s="84" t="s">
        <v>37</v>
      </c>
      <c r="C40" s="84" t="s">
        <v>23</v>
      </c>
      <c r="D40" s="84" t="s">
        <v>67</v>
      </c>
      <c r="E40" s="84" t="s">
        <v>124</v>
      </c>
      <c r="F40" s="84" t="s">
        <v>32</v>
      </c>
      <c r="G40" s="38" t="s">
        <v>25</v>
      </c>
      <c r="H40" s="23">
        <v>20</v>
      </c>
      <c r="I40" s="84" t="s">
        <v>100</v>
      </c>
      <c r="J40" s="23">
        <v>195</v>
      </c>
      <c r="K40" s="23" t="s">
        <v>101</v>
      </c>
      <c r="L40" s="23"/>
      <c r="M40" s="23"/>
      <c r="N40" s="23"/>
      <c r="O40" s="23">
        <v>1</v>
      </c>
      <c r="P40" s="107">
        <f t="shared" si="0"/>
        <v>81900</v>
      </c>
      <c r="Q40" s="54">
        <v>1</v>
      </c>
      <c r="R40" s="89">
        <f t="shared" si="1"/>
        <v>35842.199999999997</v>
      </c>
      <c r="S40" s="54">
        <v>1</v>
      </c>
      <c r="T40" s="89">
        <f t="shared" si="2"/>
        <v>31775</v>
      </c>
      <c r="U40" s="54">
        <v>1</v>
      </c>
      <c r="V40" s="89">
        <f t="shared" si="3"/>
        <v>21607</v>
      </c>
      <c r="W40" s="54">
        <v>1</v>
      </c>
      <c r="X40" s="89">
        <f t="shared" si="4"/>
        <v>17794</v>
      </c>
      <c r="Y40" s="23">
        <f t="shared" si="6"/>
        <v>107018.2</v>
      </c>
    </row>
    <row r="41" spans="1:25" ht="148.5" customHeight="1" x14ac:dyDescent="0.3">
      <c r="A41" s="102">
        <v>19</v>
      </c>
      <c r="B41" s="102" t="s">
        <v>208</v>
      </c>
      <c r="C41" s="102" t="s">
        <v>23</v>
      </c>
      <c r="D41" s="102" t="s">
        <v>68</v>
      </c>
      <c r="E41" s="102" t="s">
        <v>117</v>
      </c>
      <c r="F41" s="102" t="s">
        <v>32</v>
      </c>
      <c r="G41" s="101" t="s">
        <v>25</v>
      </c>
      <c r="H41" s="102">
        <v>20</v>
      </c>
      <c r="I41" s="102" t="s">
        <v>226</v>
      </c>
      <c r="J41" s="102">
        <v>195</v>
      </c>
      <c r="K41" s="102" t="s">
        <v>209</v>
      </c>
      <c r="L41" s="102"/>
      <c r="M41" s="102"/>
      <c r="N41" s="102"/>
      <c r="O41" s="102">
        <v>1</v>
      </c>
      <c r="P41" s="107">
        <f t="shared" si="0"/>
        <v>81900</v>
      </c>
      <c r="Q41" s="23">
        <v>1</v>
      </c>
      <c r="R41" s="89">
        <f t="shared" si="1"/>
        <v>35842.199999999997</v>
      </c>
      <c r="S41" s="23">
        <v>1</v>
      </c>
      <c r="T41" s="89">
        <f t="shared" si="2"/>
        <v>31775</v>
      </c>
      <c r="U41" s="23">
        <v>1</v>
      </c>
      <c r="V41" s="89">
        <f t="shared" si="3"/>
        <v>21607</v>
      </c>
      <c r="W41" s="23">
        <v>1</v>
      </c>
      <c r="X41" s="89">
        <f t="shared" si="4"/>
        <v>17794</v>
      </c>
      <c r="Y41" s="23">
        <f t="shared" si="6"/>
        <v>107018.2</v>
      </c>
    </row>
    <row r="42" spans="1:25" ht="163.5" customHeight="1" x14ac:dyDescent="0.3">
      <c r="A42" s="23">
        <v>20</v>
      </c>
      <c r="B42" s="102" t="s">
        <v>38</v>
      </c>
      <c r="C42" s="102" t="s">
        <v>23</v>
      </c>
      <c r="D42" s="102" t="s">
        <v>69</v>
      </c>
      <c r="E42" s="102" t="s">
        <v>125</v>
      </c>
      <c r="F42" s="102" t="s">
        <v>32</v>
      </c>
      <c r="G42" s="101" t="s">
        <v>25</v>
      </c>
      <c r="H42" s="102">
        <v>20</v>
      </c>
      <c r="I42" s="102" t="s">
        <v>227</v>
      </c>
      <c r="J42" s="102">
        <v>195</v>
      </c>
      <c r="K42" s="102" t="s">
        <v>33</v>
      </c>
      <c r="L42" s="102"/>
      <c r="M42" s="102"/>
      <c r="N42" s="102"/>
      <c r="O42" s="102">
        <v>1</v>
      </c>
      <c r="P42" s="107">
        <f t="shared" si="0"/>
        <v>81900</v>
      </c>
      <c r="Q42" s="23">
        <v>1</v>
      </c>
      <c r="R42" s="89">
        <f t="shared" si="1"/>
        <v>35842.199999999997</v>
      </c>
      <c r="S42" s="23">
        <v>1</v>
      </c>
      <c r="T42" s="89">
        <f t="shared" si="2"/>
        <v>31775</v>
      </c>
      <c r="U42" s="23">
        <v>1</v>
      </c>
      <c r="V42" s="89">
        <f t="shared" si="3"/>
        <v>21607</v>
      </c>
      <c r="W42" s="23">
        <v>1</v>
      </c>
      <c r="X42" s="89">
        <f t="shared" si="4"/>
        <v>17794</v>
      </c>
      <c r="Y42" s="23">
        <f t="shared" si="6"/>
        <v>107018.2</v>
      </c>
    </row>
    <row r="43" spans="1:25" s="66" customFormat="1" ht="158.25" customHeight="1" x14ac:dyDescent="0.3">
      <c r="A43" s="23">
        <v>21</v>
      </c>
      <c r="B43" s="23" t="s">
        <v>214</v>
      </c>
      <c r="C43" s="23" t="s">
        <v>23</v>
      </c>
      <c r="D43" s="23" t="s">
        <v>70</v>
      </c>
      <c r="E43" s="23" t="s">
        <v>105</v>
      </c>
      <c r="F43" s="23" t="s">
        <v>32</v>
      </c>
      <c r="G43" s="98" t="s">
        <v>220</v>
      </c>
      <c r="H43" s="23">
        <v>20</v>
      </c>
      <c r="I43" s="23" t="s">
        <v>92</v>
      </c>
      <c r="J43" s="23">
        <v>195</v>
      </c>
      <c r="K43" s="23" t="s">
        <v>130</v>
      </c>
      <c r="L43" s="23"/>
      <c r="M43" s="23"/>
      <c r="N43" s="23"/>
      <c r="O43" s="23">
        <v>1</v>
      </c>
      <c r="P43" s="107">
        <f t="shared" si="0"/>
        <v>81900</v>
      </c>
      <c r="Q43" s="23">
        <v>1</v>
      </c>
      <c r="R43" s="89">
        <f t="shared" si="1"/>
        <v>35842.199999999997</v>
      </c>
      <c r="S43" s="23">
        <v>1</v>
      </c>
      <c r="T43" s="89">
        <f t="shared" si="2"/>
        <v>31775</v>
      </c>
      <c r="U43" s="23">
        <v>1</v>
      </c>
      <c r="V43" s="89">
        <f t="shared" si="3"/>
        <v>21607</v>
      </c>
      <c r="W43" s="23">
        <v>1</v>
      </c>
      <c r="X43" s="89">
        <f t="shared" si="4"/>
        <v>17794</v>
      </c>
      <c r="Y43" s="23">
        <f t="shared" si="6"/>
        <v>107018.2</v>
      </c>
    </row>
    <row r="44" spans="1:25" ht="150.75" customHeight="1" x14ac:dyDescent="0.3">
      <c r="A44" s="152">
        <v>22</v>
      </c>
      <c r="B44" s="152" t="s">
        <v>107</v>
      </c>
      <c r="C44" s="152" t="s">
        <v>23</v>
      </c>
      <c r="D44" s="152" t="s">
        <v>71</v>
      </c>
      <c r="E44" s="152" t="s">
        <v>108</v>
      </c>
      <c r="F44" s="152" t="s">
        <v>32</v>
      </c>
      <c r="G44" s="151" t="s">
        <v>25</v>
      </c>
      <c r="H44" s="106">
        <v>60</v>
      </c>
      <c r="I44" s="152" t="s">
        <v>228</v>
      </c>
      <c r="J44" s="110">
        <v>195</v>
      </c>
      <c r="K44" s="110" t="s">
        <v>43</v>
      </c>
      <c r="L44" s="110"/>
      <c r="M44" s="110"/>
      <c r="N44" s="110"/>
      <c r="O44" s="110">
        <v>1</v>
      </c>
      <c r="P44" s="110">
        <f t="shared" si="0"/>
        <v>245700</v>
      </c>
      <c r="Q44" s="110">
        <v>1</v>
      </c>
      <c r="R44" s="110">
        <f t="shared" si="1"/>
        <v>35842.199999999997</v>
      </c>
      <c r="S44" s="110">
        <v>1</v>
      </c>
      <c r="T44" s="106">
        <f t="shared" si="2"/>
        <v>31775</v>
      </c>
      <c r="U44" s="110">
        <v>1</v>
      </c>
      <c r="V44" s="110">
        <f t="shared" si="3"/>
        <v>21607</v>
      </c>
      <c r="W44" s="110">
        <v>1</v>
      </c>
      <c r="X44" s="110">
        <f t="shared" si="4"/>
        <v>17794</v>
      </c>
      <c r="Y44" s="110">
        <f t="shared" si="6"/>
        <v>107018.2</v>
      </c>
    </row>
    <row r="45" spans="1:25" ht="78.75" customHeight="1" x14ac:dyDescent="0.3">
      <c r="A45" s="152"/>
      <c r="B45" s="152"/>
      <c r="C45" s="152"/>
      <c r="D45" s="152"/>
      <c r="E45" s="152"/>
      <c r="F45" s="152"/>
      <c r="G45" s="151"/>
      <c r="H45" s="106">
        <v>60</v>
      </c>
      <c r="I45" s="152"/>
      <c r="J45" s="110">
        <v>195</v>
      </c>
      <c r="K45" s="110" t="s">
        <v>210</v>
      </c>
      <c r="L45" s="110"/>
      <c r="M45" s="110"/>
      <c r="N45" s="110"/>
      <c r="O45" s="110">
        <v>1</v>
      </c>
      <c r="P45" s="110">
        <f t="shared" si="0"/>
        <v>245700</v>
      </c>
      <c r="Q45" s="110">
        <v>1</v>
      </c>
      <c r="R45" s="110">
        <f t="shared" si="1"/>
        <v>35842.199999999997</v>
      </c>
      <c r="S45" s="110">
        <v>1</v>
      </c>
      <c r="T45" s="106">
        <f t="shared" si="2"/>
        <v>31775</v>
      </c>
      <c r="U45" s="110">
        <v>1</v>
      </c>
      <c r="V45" s="110">
        <f t="shared" si="3"/>
        <v>21607</v>
      </c>
      <c r="W45" s="110">
        <v>1</v>
      </c>
      <c r="X45" s="110">
        <f t="shared" si="4"/>
        <v>17794</v>
      </c>
      <c r="Y45" s="110">
        <f t="shared" si="6"/>
        <v>107018.2</v>
      </c>
    </row>
    <row r="46" spans="1:25" ht="111.75" customHeight="1" x14ac:dyDescent="0.3">
      <c r="A46" s="152"/>
      <c r="B46" s="152"/>
      <c r="C46" s="152"/>
      <c r="D46" s="152"/>
      <c r="E46" s="152"/>
      <c r="F46" s="152"/>
      <c r="G46" s="151"/>
      <c r="H46" s="106">
        <v>20</v>
      </c>
      <c r="I46" s="152"/>
      <c r="J46" s="110">
        <v>195</v>
      </c>
      <c r="K46" s="110" t="s">
        <v>211</v>
      </c>
      <c r="L46" s="110"/>
      <c r="M46" s="110"/>
      <c r="N46" s="110"/>
      <c r="O46" s="110">
        <v>1</v>
      </c>
      <c r="P46" s="110">
        <f t="shared" si="0"/>
        <v>81900</v>
      </c>
      <c r="Q46" s="110">
        <v>1</v>
      </c>
      <c r="R46" s="110">
        <f t="shared" si="1"/>
        <v>35842.199999999997</v>
      </c>
      <c r="S46" s="110">
        <v>1</v>
      </c>
      <c r="T46" s="106">
        <f t="shared" si="2"/>
        <v>31775</v>
      </c>
      <c r="U46" s="110">
        <v>1</v>
      </c>
      <c r="V46" s="110">
        <f t="shared" si="3"/>
        <v>21607</v>
      </c>
      <c r="W46" s="110">
        <v>1</v>
      </c>
      <c r="X46" s="110">
        <f t="shared" si="4"/>
        <v>17794</v>
      </c>
      <c r="Y46" s="110">
        <f t="shared" si="6"/>
        <v>107018.2</v>
      </c>
    </row>
    <row r="47" spans="1:25" ht="81.75" customHeight="1" x14ac:dyDescent="0.3">
      <c r="A47" s="152"/>
      <c r="B47" s="152"/>
      <c r="C47" s="152"/>
      <c r="D47" s="152"/>
      <c r="E47" s="152"/>
      <c r="F47" s="152"/>
      <c r="G47" s="151"/>
      <c r="H47" s="106">
        <v>20</v>
      </c>
      <c r="I47" s="152"/>
      <c r="J47" s="110">
        <v>195</v>
      </c>
      <c r="K47" s="110" t="s">
        <v>212</v>
      </c>
      <c r="L47" s="110"/>
      <c r="M47" s="110"/>
      <c r="N47" s="110"/>
      <c r="O47" s="110">
        <v>1</v>
      </c>
      <c r="P47" s="110">
        <f t="shared" si="0"/>
        <v>81900</v>
      </c>
      <c r="Q47" s="110">
        <v>1</v>
      </c>
      <c r="R47" s="110">
        <f t="shared" si="1"/>
        <v>35842.199999999997</v>
      </c>
      <c r="S47" s="110">
        <v>1</v>
      </c>
      <c r="T47" s="106">
        <f t="shared" si="2"/>
        <v>31775</v>
      </c>
      <c r="U47" s="110">
        <v>1</v>
      </c>
      <c r="V47" s="110">
        <f t="shared" si="3"/>
        <v>21607</v>
      </c>
      <c r="W47" s="110">
        <v>1</v>
      </c>
      <c r="X47" s="110">
        <f t="shared" si="4"/>
        <v>17794</v>
      </c>
      <c r="Y47" s="110">
        <f t="shared" si="6"/>
        <v>107018.2</v>
      </c>
    </row>
    <row r="48" spans="1:25" ht="81.75" customHeight="1" x14ac:dyDescent="0.3">
      <c r="A48" s="152"/>
      <c r="B48" s="152"/>
      <c r="C48" s="152"/>
      <c r="D48" s="152"/>
      <c r="E48" s="152"/>
      <c r="F48" s="152"/>
      <c r="G48" s="151"/>
      <c r="H48" s="106">
        <v>20</v>
      </c>
      <c r="I48" s="152"/>
      <c r="J48" s="110">
        <v>195</v>
      </c>
      <c r="K48" s="110" t="s">
        <v>218</v>
      </c>
      <c r="L48" s="110"/>
      <c r="M48" s="110"/>
      <c r="N48" s="110"/>
      <c r="O48" s="110">
        <v>1</v>
      </c>
      <c r="P48" s="110">
        <f t="shared" si="0"/>
        <v>81900</v>
      </c>
      <c r="Q48" s="110">
        <v>1</v>
      </c>
      <c r="R48" s="110">
        <f>Q48*35842.2</f>
        <v>35842.199999999997</v>
      </c>
      <c r="S48" s="110">
        <v>1</v>
      </c>
      <c r="T48" s="106">
        <f>S48*31775</f>
        <v>31775</v>
      </c>
      <c r="U48" s="110">
        <v>1</v>
      </c>
      <c r="V48" s="110">
        <f>U48*21607</f>
        <v>21607</v>
      </c>
      <c r="W48" s="110">
        <v>1</v>
      </c>
      <c r="X48" s="110">
        <f>W48*17794</f>
        <v>17794</v>
      </c>
      <c r="Y48" s="110">
        <f>R48+T48+V48+X48</f>
        <v>107018.2</v>
      </c>
    </row>
    <row r="49" spans="1:26" ht="126.75" customHeight="1" x14ac:dyDescent="0.3">
      <c r="A49" s="152"/>
      <c r="B49" s="152"/>
      <c r="C49" s="152"/>
      <c r="D49" s="152"/>
      <c r="E49" s="152"/>
      <c r="F49" s="152"/>
      <c r="G49" s="151"/>
      <c r="H49" s="106">
        <v>20</v>
      </c>
      <c r="I49" s="152"/>
      <c r="J49" s="110">
        <v>195</v>
      </c>
      <c r="K49" s="110" t="s">
        <v>213</v>
      </c>
      <c r="L49" s="110"/>
      <c r="M49" s="110"/>
      <c r="N49" s="110"/>
      <c r="O49" s="110">
        <v>1</v>
      </c>
      <c r="P49" s="110">
        <f t="shared" si="0"/>
        <v>81900</v>
      </c>
      <c r="Q49" s="110">
        <v>1</v>
      </c>
      <c r="R49" s="110">
        <f t="shared" si="1"/>
        <v>35842.199999999997</v>
      </c>
      <c r="S49" s="110">
        <v>1</v>
      </c>
      <c r="T49" s="106">
        <f t="shared" si="2"/>
        <v>31775</v>
      </c>
      <c r="U49" s="110">
        <v>1</v>
      </c>
      <c r="V49" s="110">
        <f t="shared" si="3"/>
        <v>21607</v>
      </c>
      <c r="W49" s="110">
        <v>1</v>
      </c>
      <c r="X49" s="110">
        <f t="shared" si="4"/>
        <v>17794</v>
      </c>
      <c r="Y49" s="110">
        <f t="shared" si="6"/>
        <v>107018.2</v>
      </c>
    </row>
    <row r="50" spans="1:26" ht="84.75" customHeight="1" x14ac:dyDescent="0.3">
      <c r="A50" s="152">
        <v>23</v>
      </c>
      <c r="B50" s="152" t="s">
        <v>83</v>
      </c>
      <c r="C50" s="152" t="s">
        <v>23</v>
      </c>
      <c r="D50" s="152" t="s">
        <v>72</v>
      </c>
      <c r="E50" s="152" t="s">
        <v>126</v>
      </c>
      <c r="F50" s="152" t="s">
        <v>32</v>
      </c>
      <c r="G50" s="38" t="s">
        <v>25</v>
      </c>
      <c r="H50" s="23">
        <v>20</v>
      </c>
      <c r="I50" s="152" t="s">
        <v>102</v>
      </c>
      <c r="J50" s="23">
        <v>195</v>
      </c>
      <c r="K50" s="23" t="s">
        <v>215</v>
      </c>
      <c r="L50" s="23"/>
      <c r="M50" s="23"/>
      <c r="N50" s="23"/>
      <c r="O50" s="23">
        <v>1</v>
      </c>
      <c r="P50" s="107">
        <f t="shared" si="0"/>
        <v>81900</v>
      </c>
      <c r="Q50" s="23">
        <v>1</v>
      </c>
      <c r="R50" s="89">
        <f t="shared" si="1"/>
        <v>35842.199999999997</v>
      </c>
      <c r="S50" s="54">
        <v>1</v>
      </c>
      <c r="T50" s="89">
        <f t="shared" si="2"/>
        <v>31775</v>
      </c>
      <c r="U50" s="54">
        <v>1</v>
      </c>
      <c r="V50" s="89">
        <f t="shared" si="3"/>
        <v>21607</v>
      </c>
      <c r="W50" s="54">
        <v>1</v>
      </c>
      <c r="X50" s="89">
        <f t="shared" si="4"/>
        <v>17794</v>
      </c>
      <c r="Y50" s="23">
        <f t="shared" si="6"/>
        <v>107018.2</v>
      </c>
    </row>
    <row r="51" spans="1:26" ht="70.5" customHeight="1" x14ac:dyDescent="0.3">
      <c r="A51" s="152"/>
      <c r="B51" s="152"/>
      <c r="C51" s="152"/>
      <c r="D51" s="152"/>
      <c r="E51" s="152"/>
      <c r="F51" s="152"/>
      <c r="G51" s="23" t="s">
        <v>26</v>
      </c>
      <c r="H51" s="23">
        <v>20</v>
      </c>
      <c r="I51" s="152"/>
      <c r="J51" s="23">
        <v>195</v>
      </c>
      <c r="K51" s="23" t="s">
        <v>215</v>
      </c>
      <c r="L51" s="23"/>
      <c r="M51" s="23"/>
      <c r="N51" s="23"/>
      <c r="O51" s="23">
        <v>1</v>
      </c>
      <c r="P51" s="107">
        <f t="shared" si="0"/>
        <v>81900</v>
      </c>
      <c r="Q51" s="23">
        <v>1</v>
      </c>
      <c r="R51" s="89">
        <f t="shared" si="1"/>
        <v>35842.199999999997</v>
      </c>
      <c r="S51" s="54">
        <v>1</v>
      </c>
      <c r="T51" s="89">
        <f t="shared" si="2"/>
        <v>31775</v>
      </c>
      <c r="U51" s="54">
        <v>1</v>
      </c>
      <c r="V51" s="89">
        <f t="shared" si="3"/>
        <v>21607</v>
      </c>
      <c r="W51" s="54">
        <v>1</v>
      </c>
      <c r="X51" s="89">
        <f t="shared" si="4"/>
        <v>17794</v>
      </c>
      <c r="Y51" s="23">
        <f t="shared" si="6"/>
        <v>107018.2</v>
      </c>
    </row>
    <row r="52" spans="1:26" ht="122.25" customHeight="1" x14ac:dyDescent="0.3">
      <c r="A52" s="138">
        <v>24</v>
      </c>
      <c r="B52" s="127" t="s">
        <v>131</v>
      </c>
      <c r="C52" s="127" t="s">
        <v>23</v>
      </c>
      <c r="D52" s="127" t="s">
        <v>73</v>
      </c>
      <c r="E52" s="127" t="s">
        <v>104</v>
      </c>
      <c r="F52" s="105" t="s">
        <v>32</v>
      </c>
      <c r="G52" s="105" t="s">
        <v>25</v>
      </c>
      <c r="H52" s="106">
        <v>20</v>
      </c>
      <c r="I52" s="106" t="s">
        <v>224</v>
      </c>
      <c r="J52" s="106">
        <v>195</v>
      </c>
      <c r="K52" s="106" t="s">
        <v>217</v>
      </c>
      <c r="L52" s="106"/>
      <c r="M52" s="106"/>
      <c r="N52" s="106"/>
      <c r="O52" s="106">
        <v>1</v>
      </c>
      <c r="P52" s="107">
        <f t="shared" si="0"/>
        <v>81900</v>
      </c>
      <c r="Q52" s="106">
        <v>1</v>
      </c>
      <c r="R52" s="99">
        <f t="shared" si="1"/>
        <v>35842.199999999997</v>
      </c>
      <c r="S52" s="99">
        <v>1</v>
      </c>
      <c r="T52" s="99">
        <f t="shared" si="2"/>
        <v>31775</v>
      </c>
      <c r="U52" s="99">
        <v>1</v>
      </c>
      <c r="V52" s="99">
        <f t="shared" si="3"/>
        <v>21607</v>
      </c>
      <c r="W52" s="99">
        <v>1</v>
      </c>
      <c r="X52" s="99">
        <f t="shared" si="4"/>
        <v>17794</v>
      </c>
      <c r="Y52" s="99">
        <f t="shared" si="6"/>
        <v>107018.2</v>
      </c>
    </row>
    <row r="53" spans="1:26" ht="122.25" customHeight="1" x14ac:dyDescent="0.3">
      <c r="A53" s="139"/>
      <c r="B53" s="128"/>
      <c r="C53" s="128"/>
      <c r="D53" s="128"/>
      <c r="E53" s="128"/>
      <c r="F53" s="124" t="s">
        <v>32</v>
      </c>
      <c r="G53" s="124"/>
      <c r="H53" s="126">
        <v>20</v>
      </c>
      <c r="I53" s="126" t="s">
        <v>224</v>
      </c>
      <c r="J53" s="126">
        <v>195</v>
      </c>
      <c r="K53" s="126" t="s">
        <v>253</v>
      </c>
      <c r="L53" s="126"/>
      <c r="M53" s="126"/>
      <c r="N53" s="126"/>
      <c r="O53" s="126">
        <v>1</v>
      </c>
      <c r="P53" s="125">
        <f t="shared" ref="P53" si="21">J53*H53*21</f>
        <v>81900</v>
      </c>
      <c r="Q53" s="126">
        <v>1</v>
      </c>
      <c r="R53" s="125">
        <f t="shared" ref="R53" si="22">Q53*35842.2</f>
        <v>35842.199999999997</v>
      </c>
      <c r="S53" s="125">
        <v>1</v>
      </c>
      <c r="T53" s="125">
        <f t="shared" ref="T53" si="23">S53*31775</f>
        <v>31775</v>
      </c>
      <c r="U53" s="125">
        <v>1</v>
      </c>
      <c r="V53" s="125">
        <f t="shared" ref="V53" si="24">U53*21607</f>
        <v>21607</v>
      </c>
      <c r="W53" s="125">
        <v>1</v>
      </c>
      <c r="X53" s="125">
        <f t="shared" ref="X53" si="25">W53*17794</f>
        <v>17794</v>
      </c>
      <c r="Y53" s="125">
        <f t="shared" ref="Y53" si="26">R53+T53+V53+X53</f>
        <v>107018.2</v>
      </c>
    </row>
    <row r="54" spans="1:26" ht="120.75" customHeight="1" x14ac:dyDescent="0.3">
      <c r="A54" s="152">
        <v>25</v>
      </c>
      <c r="B54" s="138" t="s">
        <v>132</v>
      </c>
      <c r="C54" s="138" t="s">
        <v>23</v>
      </c>
      <c r="D54" s="138" t="s">
        <v>74</v>
      </c>
      <c r="E54" s="138" t="s">
        <v>103</v>
      </c>
      <c r="F54" s="138" t="s">
        <v>32</v>
      </c>
      <c r="G54" s="79" t="s">
        <v>25</v>
      </c>
      <c r="H54" s="97">
        <v>60</v>
      </c>
      <c r="I54" s="80" t="s">
        <v>229</v>
      </c>
      <c r="J54" s="97">
        <v>195</v>
      </c>
      <c r="K54" s="23" t="s">
        <v>98</v>
      </c>
      <c r="L54" s="23"/>
      <c r="M54" s="23"/>
      <c r="N54" s="23"/>
      <c r="O54" s="23">
        <v>1</v>
      </c>
      <c r="P54" s="107">
        <f t="shared" si="0"/>
        <v>245700</v>
      </c>
      <c r="Q54" s="54">
        <v>1</v>
      </c>
      <c r="R54" s="89">
        <f t="shared" si="1"/>
        <v>35842.199999999997</v>
      </c>
      <c r="S54" s="23">
        <v>3</v>
      </c>
      <c r="T54" s="89">
        <f t="shared" si="2"/>
        <v>95325</v>
      </c>
      <c r="U54" s="23">
        <v>2</v>
      </c>
      <c r="V54" s="89">
        <f t="shared" si="3"/>
        <v>43214</v>
      </c>
      <c r="W54" s="23">
        <v>1</v>
      </c>
      <c r="X54" s="89">
        <f t="shared" si="4"/>
        <v>17794</v>
      </c>
      <c r="Y54" s="23">
        <f t="shared" si="6"/>
        <v>192175.2</v>
      </c>
    </row>
    <row r="55" spans="1:26" ht="120.75" customHeight="1" x14ac:dyDescent="0.3">
      <c r="A55" s="152"/>
      <c r="B55" s="139"/>
      <c r="C55" s="139"/>
      <c r="D55" s="139"/>
      <c r="E55" s="139"/>
      <c r="F55" s="139"/>
      <c r="G55" s="103" t="s">
        <v>219</v>
      </c>
      <c r="H55" s="102">
        <v>60</v>
      </c>
      <c r="I55" s="104" t="s">
        <v>229</v>
      </c>
      <c r="J55" s="102">
        <v>195</v>
      </c>
      <c r="K55" s="102" t="s">
        <v>216</v>
      </c>
      <c r="L55" s="89"/>
      <c r="M55" s="89"/>
      <c r="N55" s="89"/>
      <c r="O55" s="89">
        <v>1</v>
      </c>
      <c r="P55" s="107">
        <f t="shared" si="0"/>
        <v>245700</v>
      </c>
      <c r="Q55" s="89">
        <v>1</v>
      </c>
      <c r="R55" s="89">
        <f t="shared" si="1"/>
        <v>35842.199999999997</v>
      </c>
      <c r="S55" s="89">
        <v>3</v>
      </c>
      <c r="T55" s="89">
        <f t="shared" si="2"/>
        <v>95325</v>
      </c>
      <c r="U55" s="89">
        <v>2</v>
      </c>
      <c r="V55" s="89">
        <f t="shared" si="3"/>
        <v>43214</v>
      </c>
      <c r="W55" s="89">
        <v>1</v>
      </c>
      <c r="X55" s="89">
        <f t="shared" si="4"/>
        <v>17794</v>
      </c>
      <c r="Y55" s="89">
        <f t="shared" ref="Y55" si="27">R55+T55+V55+X55</f>
        <v>192175.2</v>
      </c>
    </row>
    <row r="56" spans="1:26" ht="221.25" customHeight="1" x14ac:dyDescent="0.3">
      <c r="A56" s="23">
        <v>26</v>
      </c>
      <c r="B56" s="23" t="s">
        <v>164</v>
      </c>
      <c r="C56" s="23" t="s">
        <v>23</v>
      </c>
      <c r="D56" s="23" t="s">
        <v>221</v>
      </c>
      <c r="E56" s="23" t="s">
        <v>225</v>
      </c>
      <c r="F56" s="23" t="s">
        <v>32</v>
      </c>
      <c r="G56" s="102" t="s">
        <v>26</v>
      </c>
      <c r="H56" s="108">
        <v>20</v>
      </c>
      <c r="I56" s="102" t="s">
        <v>239</v>
      </c>
      <c r="J56" s="102">
        <v>195</v>
      </c>
      <c r="K56" s="102" t="s">
        <v>241</v>
      </c>
      <c r="L56" s="23"/>
      <c r="M56" s="23"/>
      <c r="N56" s="23"/>
      <c r="O56" s="23">
        <v>1</v>
      </c>
      <c r="P56" s="107">
        <f t="shared" si="0"/>
        <v>81900</v>
      </c>
      <c r="Q56" s="23">
        <v>1</v>
      </c>
      <c r="R56" s="89">
        <f t="shared" si="1"/>
        <v>35842.199999999997</v>
      </c>
      <c r="S56" s="23">
        <v>1</v>
      </c>
      <c r="T56" s="89">
        <f t="shared" si="2"/>
        <v>31775</v>
      </c>
      <c r="U56" s="23">
        <v>1</v>
      </c>
      <c r="V56" s="89">
        <f t="shared" si="3"/>
        <v>21607</v>
      </c>
      <c r="W56" s="23">
        <v>1</v>
      </c>
      <c r="X56" s="89">
        <f t="shared" si="4"/>
        <v>17794</v>
      </c>
      <c r="Y56" s="23">
        <f t="shared" si="6"/>
        <v>107018.2</v>
      </c>
    </row>
    <row r="57" spans="1:26" ht="221.25" customHeight="1" x14ac:dyDescent="0.3">
      <c r="A57" s="107">
        <v>27</v>
      </c>
      <c r="B57" s="125" t="s">
        <v>248</v>
      </c>
      <c r="C57" s="125" t="s">
        <v>23</v>
      </c>
      <c r="D57" s="125" t="s">
        <v>252</v>
      </c>
      <c r="E57" s="125" t="s">
        <v>255</v>
      </c>
      <c r="F57" s="125" t="s">
        <v>32</v>
      </c>
      <c r="G57" s="125"/>
      <c r="H57" s="125">
        <v>20</v>
      </c>
      <c r="I57" s="125" t="s">
        <v>254</v>
      </c>
      <c r="J57" s="125">
        <v>195</v>
      </c>
      <c r="K57" s="125" t="s">
        <v>33</v>
      </c>
      <c r="L57" s="125"/>
      <c r="M57" s="125"/>
      <c r="N57" s="125"/>
      <c r="O57" s="125">
        <v>1</v>
      </c>
      <c r="P57" s="125">
        <f t="shared" ref="P57" si="28">J57*H57*21</f>
        <v>81900</v>
      </c>
      <c r="Q57" s="125">
        <v>1</v>
      </c>
      <c r="R57" s="125">
        <f t="shared" ref="R57" si="29">Q57*35842.2</f>
        <v>35842.199999999997</v>
      </c>
      <c r="S57" s="125">
        <v>1</v>
      </c>
      <c r="T57" s="125">
        <f t="shared" ref="T57" si="30">S57*31775</f>
        <v>31775</v>
      </c>
      <c r="U57" s="125">
        <v>1</v>
      </c>
      <c r="V57" s="125">
        <f t="shared" ref="V57" si="31">U57*21607</f>
        <v>21607</v>
      </c>
      <c r="W57" s="125">
        <v>1</v>
      </c>
      <c r="X57" s="125">
        <f t="shared" ref="X57" si="32">W57*17794</f>
        <v>17794</v>
      </c>
      <c r="Y57" s="125">
        <f t="shared" ref="Y57" si="33">R57+T57+V57+X57</f>
        <v>107018.2</v>
      </c>
    </row>
    <row r="58" spans="1:26" x14ac:dyDescent="0.3">
      <c r="A58" s="149"/>
      <c r="B58" s="150"/>
      <c r="C58" s="150"/>
      <c r="D58" s="150"/>
      <c r="E58" s="150"/>
      <c r="F58" s="150"/>
      <c r="G58" s="150"/>
      <c r="H58" s="12">
        <f>SUM(H15:H57)</f>
        <v>1125</v>
      </c>
      <c r="I58" s="48"/>
      <c r="J58" s="48"/>
      <c r="K58" s="48"/>
      <c r="L58" s="48"/>
      <c r="M58" s="48"/>
      <c r="N58" s="48"/>
      <c r="O58" s="48">
        <f t="shared" ref="O58:Y58" si="34">SUM(O15:O57)</f>
        <v>43</v>
      </c>
      <c r="P58" s="94">
        <f t="shared" si="34"/>
        <v>4606875</v>
      </c>
      <c r="Q58" s="48">
        <f t="shared" si="34"/>
        <v>43</v>
      </c>
      <c r="R58" s="94">
        <f t="shared" si="34"/>
        <v>1541214.5999999989</v>
      </c>
      <c r="S58" s="48">
        <f t="shared" si="34"/>
        <v>48</v>
      </c>
      <c r="T58" s="94">
        <f t="shared" si="34"/>
        <v>1525200</v>
      </c>
      <c r="U58" s="48">
        <f t="shared" si="34"/>
        <v>45</v>
      </c>
      <c r="V58" s="94">
        <f t="shared" si="34"/>
        <v>972315</v>
      </c>
      <c r="W58" s="48">
        <f t="shared" si="34"/>
        <v>43</v>
      </c>
      <c r="X58" s="94">
        <f t="shared" si="34"/>
        <v>765142</v>
      </c>
      <c r="Y58" s="94">
        <f t="shared" si="34"/>
        <v>4803871.6000000034</v>
      </c>
      <c r="Z58" s="68"/>
    </row>
    <row r="61" spans="1:26" x14ac:dyDescent="0.3">
      <c r="P61" s="96">
        <f>P58+'загородные лагеря'!P28+палаточный!P17+экпедиция!M14</f>
        <v>6757425</v>
      </c>
      <c r="Q61" s="96">
        <f>Q58+'загородные лагеря'!Q28+палаточный!Q17+экпедиция!N14</f>
        <v>52</v>
      </c>
      <c r="R61" s="96">
        <f>R58+'загородные лагеря'!R28+палаточный!R17+экпедиция!O14</f>
        <v>1926006.3999999987</v>
      </c>
      <c r="S61" s="96">
        <f>S58+'загородные лагеря'!S28+палаточный!S17+экпедиция!P14</f>
        <v>73</v>
      </c>
      <c r="T61" s="96">
        <f>T58+'загородные лагеря'!T28+палаточный!T17+экпедиция!Q14</f>
        <v>2485260</v>
      </c>
      <c r="U61" s="96">
        <f>U58+'загородные лагеря'!U28+палаточный!U17+экпедиция!R14</f>
        <v>54</v>
      </c>
      <c r="V61" s="96">
        <f>V58+'загородные лагеря'!V28+палаточный!V17+экпедиция!S14</f>
        <v>1204281.8999999999</v>
      </c>
      <c r="W61" s="96">
        <f>W58+'загородные лагеря'!W28+палаточный!W17+экпедиция!T14</f>
        <v>52</v>
      </c>
      <c r="X61" s="96">
        <f>X58+'загородные лагеря'!X28+палаточный!X17+экпедиция!U14</f>
        <v>956173.3</v>
      </c>
      <c r="Y61" s="96">
        <f>Y58+'загородные лагеря'!Y28+палаточный!Y17+экпедиция!V14</f>
        <v>6571721.6000000034</v>
      </c>
    </row>
    <row r="62" spans="1:26" x14ac:dyDescent="0.3">
      <c r="Y62" s="96">
        <f>Y58+'загородные лагеря'!Y45</f>
        <v>6571721.6000000034</v>
      </c>
    </row>
    <row r="66" spans="16:18" x14ac:dyDescent="0.3">
      <c r="R66" s="96">
        <f>P61+Y61</f>
        <v>13329146.600000003</v>
      </c>
    </row>
    <row r="70" spans="16:18" x14ac:dyDescent="0.3">
      <c r="P70" s="96"/>
    </row>
  </sheetData>
  <mergeCells count="70">
    <mergeCell ref="A54:A55"/>
    <mergeCell ref="A52:A53"/>
    <mergeCell ref="B52:B53"/>
    <mergeCell ref="C52:C53"/>
    <mergeCell ref="D52:D53"/>
    <mergeCell ref="G33:G35"/>
    <mergeCell ref="I44:I49"/>
    <mergeCell ref="I37:I39"/>
    <mergeCell ref="I32:I36"/>
    <mergeCell ref="B54:B55"/>
    <mergeCell ref="C54:C55"/>
    <mergeCell ref="D54:D55"/>
    <mergeCell ref="E54:E55"/>
    <mergeCell ref="F54:F55"/>
    <mergeCell ref="I50:I51"/>
    <mergeCell ref="E32:E36"/>
    <mergeCell ref="F37:F39"/>
    <mergeCell ref="D44:D49"/>
    <mergeCell ref="E44:E49"/>
    <mergeCell ref="F50:F51"/>
    <mergeCell ref="E52:E53"/>
    <mergeCell ref="A50:A51"/>
    <mergeCell ref="B50:B51"/>
    <mergeCell ref="C50:C51"/>
    <mergeCell ref="E50:E51"/>
    <mergeCell ref="D50:D51"/>
    <mergeCell ref="B10:L10"/>
    <mergeCell ref="Q14:R14"/>
    <mergeCell ref="S14:T14"/>
    <mergeCell ref="U14:V14"/>
    <mergeCell ref="W14:X14"/>
    <mergeCell ref="O12:O13"/>
    <mergeCell ref="P12:P13"/>
    <mergeCell ref="W13:X13"/>
    <mergeCell ref="U13:V13"/>
    <mergeCell ref="S13:T13"/>
    <mergeCell ref="Q13:R13"/>
    <mergeCell ref="Q12:Y12"/>
    <mergeCell ref="A58:G58"/>
    <mergeCell ref="G44:G49"/>
    <mergeCell ref="A32:A36"/>
    <mergeCell ref="B32:B36"/>
    <mergeCell ref="C32:C36"/>
    <mergeCell ref="A37:A39"/>
    <mergeCell ref="A44:A49"/>
    <mergeCell ref="B44:B49"/>
    <mergeCell ref="C44:C49"/>
    <mergeCell ref="B37:B39"/>
    <mergeCell ref="C37:C39"/>
    <mergeCell ref="F44:F49"/>
    <mergeCell ref="E37:E39"/>
    <mergeCell ref="F32:F36"/>
    <mergeCell ref="D37:D39"/>
    <mergeCell ref="D32:D36"/>
    <mergeCell ref="A21:A22"/>
    <mergeCell ref="B23:B24"/>
    <mergeCell ref="C23:C24"/>
    <mergeCell ref="A23:A24"/>
    <mergeCell ref="D23:D24"/>
    <mergeCell ref="B21:B22"/>
    <mergeCell ref="I23:I24"/>
    <mergeCell ref="C21:C22"/>
    <mergeCell ref="D21:D22"/>
    <mergeCell ref="E21:E22"/>
    <mergeCell ref="E23:E24"/>
    <mergeCell ref="B30:B31"/>
    <mergeCell ref="C30:C31"/>
    <mergeCell ref="D30:D31"/>
    <mergeCell ref="E30:E31"/>
    <mergeCell ref="F23:F24"/>
  </mergeCells>
  <hyperlinks>
    <hyperlink ref="I32" r:id="rId1" display="http://ssosh1.clan.su/"/>
  </hyperlinks>
  <pageMargins left="0.46" right="0.15748031496062992" top="0.15748031496062992" bottom="0.15748031496062992" header="0.31496062992125984" footer="0.31496062992125984"/>
  <pageSetup paperSize="9" scale="20" orientation="landscape" verticalDpi="0" r:id="rId2"/>
  <rowBreaks count="1" manualBreakCount="1">
    <brk id="31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4"/>
  <sheetViews>
    <sheetView view="pageBreakPreview" zoomScale="40" zoomScaleNormal="50" zoomScaleSheetLayoutView="40" workbookViewId="0">
      <selection activeCell="X16" sqref="X16"/>
    </sheetView>
  </sheetViews>
  <sheetFormatPr defaultRowHeight="15" x14ac:dyDescent="0.25"/>
  <cols>
    <col min="1" max="1" width="4.42578125" customWidth="1"/>
    <col min="2" max="2" width="22.5703125" customWidth="1"/>
    <col min="3" max="3" width="22.42578125" customWidth="1"/>
    <col min="4" max="4" width="24.5703125" customWidth="1"/>
    <col min="5" max="5" width="23.28515625" customWidth="1"/>
    <col min="6" max="6" width="17.28515625" customWidth="1"/>
    <col min="7" max="7" width="17.42578125" customWidth="1"/>
    <col min="8" max="8" width="13.5703125" customWidth="1"/>
    <col min="9" max="9" width="17.28515625" customWidth="1"/>
    <col min="10" max="10" width="13.85546875" customWidth="1"/>
    <col min="11" max="11" width="24" customWidth="1"/>
    <col min="12" max="12" width="15" hidden="1" customWidth="1"/>
    <col min="13" max="13" width="19.28515625" hidden="1" customWidth="1"/>
    <col min="14" max="14" width="16.7109375" hidden="1" customWidth="1"/>
    <col min="15" max="15" width="13.140625" customWidth="1"/>
    <col min="16" max="16" width="22" customWidth="1"/>
    <col min="17" max="17" width="13.140625" customWidth="1"/>
    <col min="18" max="18" width="16.28515625" customWidth="1"/>
    <col min="19" max="19" width="13.140625" customWidth="1"/>
    <col min="20" max="20" width="19.7109375" customWidth="1"/>
    <col min="21" max="21" width="13.140625" customWidth="1"/>
    <col min="22" max="22" width="16.28515625" customWidth="1"/>
    <col min="23" max="23" width="13.140625" customWidth="1"/>
    <col min="24" max="24" width="18" customWidth="1"/>
    <col min="25" max="25" width="21.140625" customWidth="1"/>
  </cols>
  <sheetData>
    <row r="2" spans="1:25" ht="18.75" x14ac:dyDescent="0.3">
      <c r="L2" s="8" t="s">
        <v>21</v>
      </c>
    </row>
    <row r="3" spans="1:25" ht="23.25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4"/>
    </row>
    <row r="4" spans="1:25" ht="23.25" x14ac:dyDescent="0.35">
      <c r="A4" s="18"/>
      <c r="B4" s="25" t="s">
        <v>44</v>
      </c>
      <c r="C4" s="25"/>
      <c r="D4" s="25"/>
      <c r="E4" s="25"/>
      <c r="F4" s="28"/>
      <c r="G4" s="18"/>
      <c r="H4" s="18"/>
      <c r="I4" s="18"/>
      <c r="J4" s="25" t="s">
        <v>45</v>
      </c>
      <c r="K4" s="18"/>
      <c r="L4" s="18"/>
      <c r="M4" s="24"/>
    </row>
    <row r="5" spans="1:25" ht="23.25" x14ac:dyDescent="0.35">
      <c r="A5" s="18"/>
      <c r="B5" s="19" t="s">
        <v>46</v>
      </c>
      <c r="C5" s="19"/>
      <c r="D5" s="19"/>
      <c r="E5" s="19"/>
      <c r="F5" s="19"/>
      <c r="G5" s="19"/>
      <c r="H5" s="19"/>
      <c r="I5" s="19"/>
      <c r="J5" s="19" t="s">
        <v>47</v>
      </c>
      <c r="K5" s="19"/>
      <c r="L5" s="19"/>
      <c r="M5" s="19"/>
    </row>
    <row r="6" spans="1:25" ht="23.25" x14ac:dyDescent="0.35">
      <c r="A6" s="18"/>
      <c r="B6" s="19" t="s">
        <v>48</v>
      </c>
      <c r="C6" s="19"/>
      <c r="D6" s="19"/>
      <c r="E6" s="19"/>
      <c r="F6" s="19"/>
      <c r="G6" s="19"/>
      <c r="H6" s="19"/>
      <c r="I6" s="19"/>
      <c r="J6" s="19" t="s">
        <v>49</v>
      </c>
      <c r="K6" s="19"/>
      <c r="L6" s="19"/>
      <c r="M6" s="19"/>
    </row>
    <row r="7" spans="1:25" ht="23.25" x14ac:dyDescent="0.35">
      <c r="A7" s="18"/>
      <c r="B7" s="19" t="s">
        <v>50</v>
      </c>
      <c r="C7" s="19"/>
      <c r="D7" s="19" t="s">
        <v>51</v>
      </c>
      <c r="E7" s="19"/>
      <c r="F7" s="19"/>
      <c r="G7" s="19"/>
      <c r="H7" s="19"/>
      <c r="I7" s="19"/>
      <c r="J7" s="19" t="s">
        <v>175</v>
      </c>
      <c r="K7" s="19"/>
      <c r="L7" s="19" t="s">
        <v>140</v>
      </c>
      <c r="M7" s="19"/>
    </row>
    <row r="8" spans="1:25" ht="23.25" x14ac:dyDescent="0.35">
      <c r="A8" s="18"/>
      <c r="B8" s="19" t="s">
        <v>139</v>
      </c>
      <c r="C8" s="19"/>
      <c r="D8" s="19"/>
      <c r="E8" s="19"/>
      <c r="F8" s="19"/>
      <c r="G8" s="19"/>
      <c r="H8" s="19"/>
      <c r="I8" s="19"/>
      <c r="J8" s="19" t="s">
        <v>139</v>
      </c>
      <c r="K8" s="19"/>
      <c r="L8" s="19"/>
      <c r="M8" s="19"/>
    </row>
    <row r="9" spans="1:25" ht="23.25" x14ac:dyDescent="0.3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25" ht="15.75" customHeight="1" x14ac:dyDescent="0.25">
      <c r="A10" s="153" t="s">
        <v>22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1"/>
      <c r="M10" s="11"/>
    </row>
    <row r="11" spans="1:25" x14ac:dyDescent="0.25">
      <c r="M11" s="1"/>
      <c r="N11" s="1"/>
    </row>
    <row r="12" spans="1:25" ht="182.25" x14ac:dyDescent="0.3">
      <c r="A12" s="169" t="s">
        <v>11</v>
      </c>
      <c r="B12" s="169" t="s">
        <v>3</v>
      </c>
      <c r="C12" s="166" t="s">
        <v>0</v>
      </c>
      <c r="D12" s="166" t="s">
        <v>1</v>
      </c>
      <c r="E12" s="166" t="s">
        <v>4</v>
      </c>
      <c r="F12" s="166" t="s">
        <v>16</v>
      </c>
      <c r="G12" s="166" t="s">
        <v>2</v>
      </c>
      <c r="H12" s="166" t="s">
        <v>5</v>
      </c>
      <c r="I12" s="166" t="s">
        <v>10</v>
      </c>
      <c r="J12" s="166" t="s">
        <v>17</v>
      </c>
      <c r="K12" s="166" t="s">
        <v>7</v>
      </c>
      <c r="L12" s="22" t="s">
        <v>8</v>
      </c>
      <c r="M12" s="22" t="s">
        <v>9</v>
      </c>
      <c r="N12" s="22" t="s">
        <v>12</v>
      </c>
      <c r="O12" s="166" t="s">
        <v>165</v>
      </c>
      <c r="P12" s="166" t="s">
        <v>166</v>
      </c>
      <c r="Q12" s="167" t="s">
        <v>167</v>
      </c>
      <c r="R12" s="167"/>
      <c r="S12" s="167"/>
      <c r="T12" s="167"/>
      <c r="U12" s="167"/>
      <c r="V12" s="167"/>
      <c r="W12" s="167"/>
      <c r="X12" s="167"/>
      <c r="Y12" s="167"/>
    </row>
    <row r="13" spans="1:25" ht="20.25" x14ac:dyDescent="0.25">
      <c r="A13" s="169"/>
      <c r="B13" s="169"/>
      <c r="C13" s="166"/>
      <c r="D13" s="166"/>
      <c r="E13" s="166"/>
      <c r="F13" s="166"/>
      <c r="G13" s="166"/>
      <c r="H13" s="166"/>
      <c r="I13" s="166"/>
      <c r="J13" s="166"/>
      <c r="K13" s="166"/>
      <c r="L13" s="22"/>
      <c r="M13" s="22"/>
      <c r="N13" s="22"/>
      <c r="O13" s="166"/>
      <c r="P13" s="166"/>
      <c r="Q13" s="168" t="s">
        <v>168</v>
      </c>
      <c r="R13" s="168"/>
      <c r="S13" s="168" t="s">
        <v>169</v>
      </c>
      <c r="T13" s="168"/>
      <c r="U13" s="168" t="s">
        <v>170</v>
      </c>
      <c r="V13" s="168"/>
      <c r="W13" s="168" t="s">
        <v>171</v>
      </c>
      <c r="X13" s="168"/>
      <c r="Y13" s="47" t="s">
        <v>172</v>
      </c>
    </row>
    <row r="14" spans="1:25" ht="20.25" x14ac:dyDescent="0.25">
      <c r="A14" s="16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6">
        <v>11</v>
      </c>
      <c r="L14" s="16">
        <v>12</v>
      </c>
      <c r="M14" s="16">
        <v>13</v>
      </c>
      <c r="N14" s="16">
        <v>14</v>
      </c>
      <c r="O14" s="16">
        <v>12</v>
      </c>
      <c r="P14" s="16">
        <v>13</v>
      </c>
      <c r="Q14" s="129">
        <v>14</v>
      </c>
      <c r="R14" s="130"/>
      <c r="S14" s="129">
        <v>15</v>
      </c>
      <c r="T14" s="130"/>
      <c r="U14" s="129">
        <v>16</v>
      </c>
      <c r="V14" s="130"/>
      <c r="W14" s="129">
        <v>17</v>
      </c>
      <c r="X14" s="130"/>
      <c r="Y14" s="16">
        <v>18</v>
      </c>
    </row>
    <row r="15" spans="1:25" ht="187.5" customHeight="1" x14ac:dyDescent="0.25">
      <c r="A15" s="30">
        <v>1</v>
      </c>
      <c r="B15" s="23" t="s">
        <v>96</v>
      </c>
      <c r="C15" s="23" t="s">
        <v>29</v>
      </c>
      <c r="D15" s="23" t="s">
        <v>75</v>
      </c>
      <c r="E15" s="53" t="s">
        <v>115</v>
      </c>
      <c r="F15" s="23" t="s">
        <v>24</v>
      </c>
      <c r="G15" s="38" t="s">
        <v>25</v>
      </c>
      <c r="H15" s="23">
        <v>10</v>
      </c>
      <c r="I15" s="23" t="s">
        <v>97</v>
      </c>
      <c r="J15" s="23">
        <v>354</v>
      </c>
      <c r="K15" s="23" t="s">
        <v>31</v>
      </c>
      <c r="L15" s="30"/>
      <c r="M15" s="30"/>
      <c r="N15" s="30"/>
      <c r="O15" s="30">
        <v>1</v>
      </c>
      <c r="P15" s="81">
        <f>J15*H15*21</f>
        <v>74340</v>
      </c>
      <c r="Q15" s="30">
        <v>1</v>
      </c>
      <c r="R15" s="46">
        <f>Q15*48387</f>
        <v>48387</v>
      </c>
      <c r="S15" s="30">
        <v>2</v>
      </c>
      <c r="T15" s="46">
        <f>S15*42896.3</f>
        <v>85792.6</v>
      </c>
      <c r="U15" s="30">
        <v>1</v>
      </c>
      <c r="V15" s="46">
        <f>U15*29169.5</f>
        <v>29169.5</v>
      </c>
      <c r="W15" s="30">
        <v>1</v>
      </c>
      <c r="X15" s="46">
        <f>W15*24021.9</f>
        <v>24021.9</v>
      </c>
      <c r="Y15" s="51">
        <f>R15+T15+V15+X15</f>
        <v>187371</v>
      </c>
    </row>
    <row r="16" spans="1:25" ht="187.5" customHeight="1" x14ac:dyDescent="0.25">
      <c r="A16" s="92">
        <v>2</v>
      </c>
      <c r="B16" s="69" t="s">
        <v>222</v>
      </c>
      <c r="C16" s="69" t="s">
        <v>29</v>
      </c>
      <c r="D16" s="69" t="s">
        <v>185</v>
      </c>
      <c r="E16" s="112" t="s">
        <v>89</v>
      </c>
      <c r="F16" s="69" t="s">
        <v>24</v>
      </c>
      <c r="G16" s="46" t="s">
        <v>186</v>
      </c>
      <c r="H16" s="46">
        <v>20</v>
      </c>
      <c r="I16" s="69" t="s">
        <v>187</v>
      </c>
      <c r="J16" s="46">
        <v>354</v>
      </c>
      <c r="K16" s="46" t="s">
        <v>188</v>
      </c>
      <c r="L16" s="46"/>
      <c r="M16" s="46"/>
      <c r="N16" s="46"/>
      <c r="O16" s="113">
        <v>1</v>
      </c>
      <c r="P16" s="114">
        <f>J16*H16*10</f>
        <v>70800</v>
      </c>
      <c r="Q16" s="113">
        <v>1</v>
      </c>
      <c r="R16" s="113">
        <v>23041.4</v>
      </c>
      <c r="S16" s="113">
        <v>3</v>
      </c>
      <c r="T16" s="113">
        <f>S16*20426.8</f>
        <v>61280.399999999994</v>
      </c>
      <c r="U16" s="113">
        <v>1</v>
      </c>
      <c r="V16" s="113">
        <v>13890.2</v>
      </c>
      <c r="W16" s="113">
        <v>1</v>
      </c>
      <c r="X16" s="113">
        <v>11439</v>
      </c>
      <c r="Y16" s="115">
        <f>R16+T16+V16+X16</f>
        <v>109650.99999999999</v>
      </c>
    </row>
    <row r="17" spans="1:25" ht="20.25" x14ac:dyDescent="0.3">
      <c r="A17" s="163" t="s">
        <v>18</v>
      </c>
      <c r="B17" s="164"/>
      <c r="C17" s="164"/>
      <c r="D17" s="164"/>
      <c r="E17" s="164"/>
      <c r="F17" s="164"/>
      <c r="G17" s="165"/>
      <c r="H17" s="49">
        <f>SUM(H15:H15)</f>
        <v>10</v>
      </c>
      <c r="I17" s="49"/>
      <c r="J17" s="49"/>
      <c r="K17" s="49"/>
      <c r="L17" s="49"/>
      <c r="M17" s="49"/>
      <c r="N17" s="49"/>
      <c r="O17" s="50">
        <f t="shared" ref="O17:Y17" si="0">SUM(O15:O16)</f>
        <v>2</v>
      </c>
      <c r="P17" s="52">
        <f t="shared" si="0"/>
        <v>145140</v>
      </c>
      <c r="Q17" s="50">
        <f t="shared" si="0"/>
        <v>2</v>
      </c>
      <c r="R17" s="93">
        <f t="shared" si="0"/>
        <v>71428.399999999994</v>
      </c>
      <c r="S17" s="50">
        <f t="shared" si="0"/>
        <v>5</v>
      </c>
      <c r="T17" s="93">
        <f t="shared" si="0"/>
        <v>147073</v>
      </c>
      <c r="U17" s="50">
        <f t="shared" si="0"/>
        <v>2</v>
      </c>
      <c r="V17" s="93">
        <f t="shared" si="0"/>
        <v>43059.7</v>
      </c>
      <c r="W17" s="50">
        <f t="shared" si="0"/>
        <v>2</v>
      </c>
      <c r="X17" s="93">
        <f t="shared" si="0"/>
        <v>35460.9</v>
      </c>
      <c r="Y17" s="93">
        <f t="shared" si="0"/>
        <v>297022</v>
      </c>
    </row>
    <row r="18" spans="1:25" ht="18.75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25" ht="15" customHeight="1" x14ac:dyDescent="0.25"/>
    <row r="20" spans="1:25" ht="15" customHeight="1" x14ac:dyDescent="0.25"/>
    <row r="23" spans="1:25" ht="21" x14ac:dyDescent="0.35">
      <c r="R23" s="116">
        <f>48387/21*10</f>
        <v>23041.428571428572</v>
      </c>
      <c r="T23" s="117">
        <f>42896.3/21*10</f>
        <v>20426.809523809527</v>
      </c>
      <c r="V23" s="117">
        <f>29169.5/21*10</f>
        <v>13890.238095238095</v>
      </c>
      <c r="X23" s="117">
        <f>24021.9/21*10</f>
        <v>11439</v>
      </c>
    </row>
    <row r="24" spans="1:25" ht="21" x14ac:dyDescent="0.35">
      <c r="T24" s="116">
        <f>T23*3</f>
        <v>61280.42857142858</v>
      </c>
    </row>
  </sheetData>
  <mergeCells count="24">
    <mergeCell ref="A10:K10"/>
    <mergeCell ref="A12:A13"/>
    <mergeCell ref="B12:B13"/>
    <mergeCell ref="C12:C13"/>
    <mergeCell ref="D12:D13"/>
    <mergeCell ref="E12:E13"/>
    <mergeCell ref="F12:F13"/>
    <mergeCell ref="G12:G13"/>
    <mergeCell ref="H12:H13"/>
    <mergeCell ref="P12:P13"/>
    <mergeCell ref="Q12:Y12"/>
    <mergeCell ref="Q14:R14"/>
    <mergeCell ref="S14:T14"/>
    <mergeCell ref="U14:V14"/>
    <mergeCell ref="W14:X14"/>
    <mergeCell ref="Q13:R13"/>
    <mergeCell ref="S13:T13"/>
    <mergeCell ref="U13:V13"/>
    <mergeCell ref="W13:X13"/>
    <mergeCell ref="A17:G17"/>
    <mergeCell ref="I12:I13"/>
    <mergeCell ref="J12:J13"/>
    <mergeCell ref="K12:K13"/>
    <mergeCell ref="O12:O13"/>
  </mergeCells>
  <pageMargins left="0.16" right="0.16" top="0.23" bottom="0.74803149606299213" header="0.31496062992125984" footer="0.31496062992125984"/>
  <pageSetup paperSize="9" scale="3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view="pageBreakPreview" zoomScaleSheetLayoutView="100" workbookViewId="0">
      <selection activeCell="L24" sqref="L24"/>
    </sheetView>
  </sheetViews>
  <sheetFormatPr defaultRowHeight="15" x14ac:dyDescent="0.25"/>
  <cols>
    <col min="1" max="1" width="5.28515625" customWidth="1"/>
    <col min="2" max="2" width="14.85546875" customWidth="1"/>
    <col min="3" max="3" width="18" customWidth="1"/>
    <col min="4" max="4" width="19.140625" customWidth="1"/>
    <col min="5" max="5" width="18.140625" customWidth="1"/>
    <col min="6" max="6" width="9.5703125" customWidth="1"/>
    <col min="7" max="7" width="10.42578125" customWidth="1"/>
    <col min="8" max="8" width="7" customWidth="1"/>
    <col min="9" max="9" width="9.85546875" customWidth="1"/>
    <col min="11" max="11" width="15.28515625" customWidth="1"/>
    <col min="12" max="12" width="7.85546875" customWidth="1"/>
    <col min="13" max="13" width="9.7109375" bestFit="1" customWidth="1"/>
  </cols>
  <sheetData>
    <row r="2" spans="1:22" ht="17.25" customHeight="1" x14ac:dyDescent="0.25">
      <c r="A2" s="72" t="s">
        <v>44</v>
      </c>
      <c r="B2" s="72"/>
      <c r="C2" s="72"/>
      <c r="D2" s="72"/>
      <c r="E2" s="73"/>
      <c r="F2" s="9"/>
      <c r="G2" s="9"/>
      <c r="H2" s="9"/>
      <c r="I2" s="72" t="s">
        <v>45</v>
      </c>
      <c r="J2" s="9"/>
      <c r="K2" s="9"/>
      <c r="L2" s="74"/>
      <c r="M2" s="74"/>
      <c r="N2" s="74"/>
      <c r="O2" s="74"/>
    </row>
    <row r="3" spans="1:22" ht="15" customHeight="1" x14ac:dyDescent="0.25">
      <c r="A3" s="10" t="s">
        <v>46</v>
      </c>
      <c r="B3" s="10"/>
      <c r="C3" s="10"/>
      <c r="D3" s="10"/>
      <c r="E3" s="10"/>
      <c r="F3" s="10"/>
      <c r="G3" s="10"/>
      <c r="H3" s="10"/>
      <c r="I3" s="10" t="s">
        <v>47</v>
      </c>
      <c r="J3" s="10"/>
      <c r="K3" s="10"/>
      <c r="L3" s="10"/>
      <c r="M3" s="74"/>
      <c r="N3" s="74"/>
      <c r="O3" s="74"/>
    </row>
    <row r="4" spans="1:22" ht="12.75" customHeight="1" x14ac:dyDescent="0.25">
      <c r="A4" s="10" t="s">
        <v>48</v>
      </c>
      <c r="B4" s="10"/>
      <c r="C4" s="10"/>
      <c r="D4" s="10"/>
      <c r="E4" s="10"/>
      <c r="F4" s="10"/>
      <c r="G4" s="10"/>
      <c r="H4" s="10"/>
      <c r="I4" s="10" t="s">
        <v>49</v>
      </c>
      <c r="J4" s="10"/>
      <c r="K4" s="10"/>
      <c r="L4" s="10"/>
      <c r="M4" s="74"/>
      <c r="N4" s="74"/>
      <c r="O4" s="74"/>
    </row>
    <row r="5" spans="1:22" ht="12.75" customHeight="1" x14ac:dyDescent="0.25">
      <c r="A5" s="10" t="s">
        <v>50</v>
      </c>
      <c r="B5" s="10"/>
      <c r="C5" s="10" t="s">
        <v>51</v>
      </c>
      <c r="D5" s="10"/>
      <c r="E5" s="10"/>
      <c r="F5" s="10"/>
      <c r="G5" s="10"/>
      <c r="H5" s="10"/>
      <c r="I5" s="10" t="s">
        <v>175</v>
      </c>
      <c r="J5" s="10"/>
      <c r="K5" s="10" t="s">
        <v>140</v>
      </c>
      <c r="L5" s="10"/>
      <c r="M5" s="74"/>
      <c r="N5" s="74"/>
      <c r="O5" s="74"/>
    </row>
    <row r="6" spans="1:22" ht="12.75" customHeight="1" x14ac:dyDescent="0.25">
      <c r="A6" s="10" t="s">
        <v>139</v>
      </c>
      <c r="B6" s="10"/>
      <c r="C6" s="10"/>
      <c r="D6" s="10"/>
      <c r="E6" s="10"/>
      <c r="F6" s="10"/>
      <c r="G6" s="10"/>
      <c r="H6" s="10"/>
      <c r="I6" s="10" t="s">
        <v>139</v>
      </c>
      <c r="J6" s="10"/>
      <c r="K6" s="10"/>
      <c r="L6" s="10"/>
      <c r="M6" s="74"/>
      <c r="N6" s="74"/>
      <c r="O6" s="74"/>
    </row>
    <row r="7" spans="1:22" ht="12.75" customHeight="1" x14ac:dyDescent="0.2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22" x14ac:dyDescent="0.25">
      <c r="A8" s="32"/>
      <c r="B8" s="32"/>
      <c r="C8" s="32"/>
      <c r="D8" s="32"/>
      <c r="E8" s="33"/>
      <c r="F8" s="33"/>
      <c r="G8" s="33"/>
      <c r="H8" s="33"/>
      <c r="I8" s="34"/>
      <c r="J8" s="34"/>
      <c r="K8" s="34"/>
    </row>
    <row r="9" spans="1:22" x14ac:dyDescent="0.25">
      <c r="A9" s="176" t="s">
        <v>174</v>
      </c>
      <c r="B9" s="177"/>
      <c r="C9" s="177"/>
      <c r="D9" s="177"/>
      <c r="E9" s="177"/>
      <c r="F9" s="177"/>
      <c r="G9" s="177"/>
      <c r="H9" s="177"/>
    </row>
    <row r="10" spans="1:22" ht="51" customHeight="1" x14ac:dyDescent="0.25">
      <c r="A10" s="179" t="s">
        <v>11</v>
      </c>
      <c r="B10" s="179" t="s">
        <v>142</v>
      </c>
      <c r="C10" s="179" t="s">
        <v>143</v>
      </c>
      <c r="D10" s="179" t="s">
        <v>144</v>
      </c>
      <c r="E10" s="179" t="s">
        <v>145</v>
      </c>
      <c r="F10" s="179" t="s">
        <v>146</v>
      </c>
      <c r="G10" s="179" t="s">
        <v>147</v>
      </c>
      <c r="H10" s="179" t="s">
        <v>148</v>
      </c>
      <c r="I10" s="179" t="s">
        <v>149</v>
      </c>
      <c r="J10" s="179" t="s">
        <v>150</v>
      </c>
      <c r="K10" s="179" t="s">
        <v>151</v>
      </c>
      <c r="L10" s="172" t="s">
        <v>165</v>
      </c>
      <c r="M10" s="172" t="s">
        <v>166</v>
      </c>
      <c r="N10" s="174" t="s">
        <v>167</v>
      </c>
      <c r="O10" s="174"/>
      <c r="P10" s="174"/>
      <c r="Q10" s="174"/>
      <c r="R10" s="174"/>
      <c r="S10" s="174"/>
      <c r="T10" s="174"/>
      <c r="U10" s="174"/>
      <c r="V10" s="174"/>
    </row>
    <row r="11" spans="1:22" x14ac:dyDescent="0.25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73"/>
      <c r="M11" s="173"/>
      <c r="N11" s="175" t="s">
        <v>168</v>
      </c>
      <c r="O11" s="175"/>
      <c r="P11" s="175" t="s">
        <v>169</v>
      </c>
      <c r="Q11" s="175"/>
      <c r="R11" s="175" t="s">
        <v>170</v>
      </c>
      <c r="S11" s="175"/>
      <c r="T11" s="175" t="s">
        <v>171</v>
      </c>
      <c r="U11" s="175"/>
      <c r="V11" s="56" t="s">
        <v>172</v>
      </c>
    </row>
    <row r="12" spans="1:22" x14ac:dyDescent="0.25">
      <c r="A12" s="64">
        <v>1</v>
      </c>
      <c r="B12" s="64">
        <v>2</v>
      </c>
      <c r="C12" s="64">
        <v>3</v>
      </c>
      <c r="D12" s="64">
        <v>4</v>
      </c>
      <c r="E12" s="64">
        <v>5</v>
      </c>
      <c r="F12" s="64">
        <v>6</v>
      </c>
      <c r="G12" s="64">
        <v>7</v>
      </c>
      <c r="H12" s="64">
        <v>8</v>
      </c>
      <c r="I12" s="64">
        <v>9</v>
      </c>
      <c r="J12" s="64">
        <v>10</v>
      </c>
      <c r="K12" s="64">
        <v>11</v>
      </c>
      <c r="L12" s="64">
        <v>12</v>
      </c>
      <c r="M12" s="64">
        <v>12</v>
      </c>
      <c r="N12" s="170">
        <v>14</v>
      </c>
      <c r="O12" s="171"/>
      <c r="P12" s="170">
        <v>15</v>
      </c>
      <c r="Q12" s="171"/>
      <c r="R12" s="170">
        <v>16</v>
      </c>
      <c r="S12" s="171"/>
      <c r="T12" s="170">
        <v>17</v>
      </c>
      <c r="U12" s="171"/>
      <c r="V12" s="64">
        <v>18</v>
      </c>
    </row>
    <row r="13" spans="1:22" ht="63.75" x14ac:dyDescent="0.25">
      <c r="A13" s="58">
        <v>1</v>
      </c>
      <c r="B13" s="57" t="s">
        <v>156</v>
      </c>
      <c r="C13" s="58" t="s">
        <v>157</v>
      </c>
      <c r="D13" s="59" t="s">
        <v>158</v>
      </c>
      <c r="E13" s="58" t="s">
        <v>159</v>
      </c>
      <c r="F13" s="57">
        <v>10</v>
      </c>
      <c r="G13" s="60" t="s">
        <v>155</v>
      </c>
      <c r="H13" s="57">
        <v>10</v>
      </c>
      <c r="I13" s="57" t="s">
        <v>152</v>
      </c>
      <c r="J13" s="57" t="s">
        <v>153</v>
      </c>
      <c r="K13" s="57" t="s">
        <v>154</v>
      </c>
      <c r="L13" s="55">
        <v>1</v>
      </c>
      <c r="M13" s="83">
        <f>H13*354*10</f>
        <v>35400</v>
      </c>
      <c r="N13" s="55">
        <v>1</v>
      </c>
      <c r="O13" s="55">
        <f>N13*23041.4</f>
        <v>23041.4</v>
      </c>
      <c r="P13" s="55">
        <v>2</v>
      </c>
      <c r="Q13" s="55">
        <f>P13*20426.8</f>
        <v>40853.599999999999</v>
      </c>
      <c r="R13" s="55">
        <v>1</v>
      </c>
      <c r="S13" s="55">
        <f>R13*13890.2</f>
        <v>13890.2</v>
      </c>
      <c r="T13" s="55">
        <v>1</v>
      </c>
      <c r="U13" s="55">
        <f>T13*11439</f>
        <v>11439</v>
      </c>
      <c r="V13" s="55">
        <f>O13+Q13+S13+U13</f>
        <v>89224.2</v>
      </c>
    </row>
    <row r="14" spans="1:22" x14ac:dyDescent="0.25">
      <c r="A14" s="35"/>
      <c r="B14" s="35" t="s">
        <v>160</v>
      </c>
      <c r="C14" s="62"/>
      <c r="D14" s="63"/>
      <c r="E14" s="35" t="s">
        <v>161</v>
      </c>
      <c r="F14" s="56">
        <f>SUM(F13:F13)</f>
        <v>10</v>
      </c>
      <c r="G14" s="55"/>
      <c r="H14" s="56">
        <f>SUM(H13:H13)</f>
        <v>10</v>
      </c>
      <c r="I14" s="61"/>
      <c r="J14" s="61"/>
      <c r="K14" s="61"/>
      <c r="L14" s="35">
        <f>SUM(L13:L13)</f>
        <v>1</v>
      </c>
      <c r="M14" s="65">
        <f t="shared" ref="M14:V14" si="0">SUM(M13:M13)</f>
        <v>35400</v>
      </c>
      <c r="N14" s="35">
        <f t="shared" si="0"/>
        <v>1</v>
      </c>
      <c r="O14" s="35">
        <f t="shared" si="0"/>
        <v>23041.4</v>
      </c>
      <c r="P14" s="35">
        <f t="shared" si="0"/>
        <v>2</v>
      </c>
      <c r="Q14" s="35">
        <f t="shared" si="0"/>
        <v>40853.599999999999</v>
      </c>
      <c r="R14" s="35">
        <f t="shared" si="0"/>
        <v>1</v>
      </c>
      <c r="S14" s="35">
        <f t="shared" si="0"/>
        <v>13890.2</v>
      </c>
      <c r="T14" s="35">
        <f t="shared" si="0"/>
        <v>1</v>
      </c>
      <c r="U14" s="35">
        <f t="shared" si="0"/>
        <v>11439</v>
      </c>
      <c r="V14" s="35">
        <f t="shared" si="0"/>
        <v>89224.2</v>
      </c>
    </row>
    <row r="15" spans="1:22" ht="15.75" x14ac:dyDescent="0.25">
      <c r="A15" s="33"/>
      <c r="B15" s="31"/>
      <c r="C15" s="31"/>
      <c r="D15" s="36"/>
      <c r="E15" s="31"/>
      <c r="F15" s="178"/>
      <c r="G15" s="178"/>
      <c r="H15" s="178"/>
      <c r="I15" s="1"/>
    </row>
    <row r="16" spans="1:22" hidden="1" x14ac:dyDescent="0.25">
      <c r="O16">
        <f>48387/21*10</f>
        <v>23041.428571428572</v>
      </c>
      <c r="Q16">
        <f>(42896.3/21*10)*2</f>
        <v>40853.619047619053</v>
      </c>
      <c r="S16">
        <f>29169.5/21*10</f>
        <v>13890.238095238095</v>
      </c>
      <c r="U16">
        <f>24021.9/21*10</f>
        <v>11439</v>
      </c>
    </row>
    <row r="17" spans="1:6" hidden="1" x14ac:dyDescent="0.25">
      <c r="A17" s="37" t="s">
        <v>162</v>
      </c>
      <c r="B17" s="37"/>
      <c r="C17" s="37"/>
      <c r="D17" s="37"/>
      <c r="E17" s="37"/>
      <c r="F17" s="37"/>
    </row>
    <row r="18" spans="1:6" hidden="1" x14ac:dyDescent="0.25"/>
    <row r="19" spans="1:6" hidden="1" x14ac:dyDescent="0.25">
      <c r="B19" s="9" t="s">
        <v>163</v>
      </c>
    </row>
  </sheetData>
  <mergeCells count="24">
    <mergeCell ref="A9:H9"/>
    <mergeCell ref="F15:H15"/>
    <mergeCell ref="L10:L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T12:U12"/>
    <mergeCell ref="N12:O12"/>
    <mergeCell ref="P12:Q12"/>
    <mergeCell ref="R12:S12"/>
    <mergeCell ref="M10:M11"/>
    <mergeCell ref="N10:V10"/>
    <mergeCell ref="N11:O11"/>
    <mergeCell ref="P11:Q11"/>
    <mergeCell ref="R11:S11"/>
    <mergeCell ref="T11:U11"/>
  </mergeCells>
  <pageMargins left="0.15748031496062992" right="0.1574803149606299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загородные лагеря</vt:lpstr>
      <vt:lpstr>ЛДП</vt:lpstr>
      <vt:lpstr>палаточный</vt:lpstr>
      <vt:lpstr>экпедиция</vt:lpstr>
      <vt:lpstr>'загородные лагеря'!Область_печати</vt:lpstr>
      <vt:lpstr>ЛДП!Область_печати</vt:lpstr>
      <vt:lpstr>палаточный!Область_печати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Лия</cp:lastModifiedBy>
  <cp:lastPrinted>2019-03-12T01:16:24Z</cp:lastPrinted>
  <dcterms:created xsi:type="dcterms:W3CDTF">2017-05-04T09:38:48Z</dcterms:created>
  <dcterms:modified xsi:type="dcterms:W3CDTF">2019-04-08T05:56:37Z</dcterms:modified>
</cp:coreProperties>
</file>